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U:\!!_Klienci\!!_KOS-EKO Kościerzyna\2026 07 Przetarg PC OŚ Markubowo\PFU_ostateczne\"/>
    </mc:Choice>
  </mc:AlternateContent>
  <xr:revisionPtr revIDLastSave="0" documentId="13_ncr:1_{7FE6AB0D-7075-4298-A362-4D7B245F31B4}" xr6:coauthVersionLast="47" xr6:coauthVersionMax="47" xr10:uidLastSave="{00000000-0000-0000-0000-000000000000}"/>
  <bookViews>
    <workbookView xWindow="-108" yWindow="-108" windowWidth="23256" windowHeight="13896" tabRatio="929" firstSheet="5" activeTab="13" xr2:uid="{00000000-000D-0000-FFFF-FFFF00000000}"/>
  </bookViews>
  <sheets>
    <sheet name="00_Instrukcja" sheetId="1" r:id="rId1"/>
    <sheet name="01_Oferent" sheetId="2" r:id="rId2"/>
    <sheet name="02_Urzadzenia" sheetId="3" r:id="rId3"/>
    <sheet name="03_KPG_Scieki" sheetId="4" r:id="rId4"/>
    <sheet name="04_KPG_Powietrze" sheetId="5" r:id="rId5"/>
    <sheet name="05_KPG_Lacznie" sheetId="6" r:id="rId6"/>
    <sheet name="07_Mapa_Scieki" sheetId="7" r:id="rId7"/>
    <sheet name="08_Mapa_Powietrze" sheetId="8" r:id="rId8"/>
    <sheet name="09_Mapa_Lacznie" sheetId="9" r:id="rId9"/>
    <sheet name="06_Parametry_Roczne" sheetId="10" r:id="rId10"/>
    <sheet name="10_Bilans_El" sheetId="11" r:id="rId11"/>
    <sheet name="11_Bilans_Cieplny" sheetId="12" r:id="rId12"/>
    <sheet name="12_Zrodla" sheetId="13" r:id="rId13"/>
    <sheet name="13_Dokumenty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2" l="1"/>
  <c r="G18" i="2" s="1"/>
  <c r="D33" i="1" s="1"/>
  <c r="D4" i="14"/>
  <c r="B4" i="14"/>
  <c r="B4" i="13"/>
  <c r="D4" i="13" s="1"/>
  <c r="D44" i="1" s="1"/>
  <c r="E23" i="12"/>
  <c r="E20" i="12"/>
  <c r="E19" i="12"/>
  <c r="E22" i="12" s="1"/>
  <c r="E18" i="12"/>
  <c r="G18" i="12" s="1"/>
  <c r="E17" i="12"/>
  <c r="G17" i="12" s="1"/>
  <c r="E12" i="12"/>
  <c r="G12" i="12" s="1"/>
  <c r="E11" i="12"/>
  <c r="G11" i="12" s="1"/>
  <c r="H66" i="11"/>
  <c r="H65" i="11"/>
  <c r="H64" i="11"/>
  <c r="H63" i="11"/>
  <c r="H62" i="11"/>
  <c r="H61" i="11"/>
  <c r="H60" i="11"/>
  <c r="H59" i="11"/>
  <c r="H58" i="11"/>
  <c r="H57" i="11"/>
  <c r="H56" i="11"/>
  <c r="H55" i="11"/>
  <c r="H54" i="11"/>
  <c r="H53" i="11"/>
  <c r="H52" i="11"/>
  <c r="H51" i="11"/>
  <c r="H50" i="11"/>
  <c r="H49" i="11"/>
  <c r="H48" i="11"/>
  <c r="H47" i="11"/>
  <c r="H46" i="11"/>
  <c r="H45" i="11"/>
  <c r="H44" i="11"/>
  <c r="H43" i="11"/>
  <c r="H42" i="11"/>
  <c r="H41" i="11"/>
  <c r="H40" i="11"/>
  <c r="H39" i="11"/>
  <c r="H38" i="11"/>
  <c r="H37" i="11"/>
  <c r="H36" i="11"/>
  <c r="H35" i="11"/>
  <c r="H34" i="11"/>
  <c r="H33" i="11"/>
  <c r="H32" i="11"/>
  <c r="H31" i="11"/>
  <c r="H30" i="11"/>
  <c r="H29" i="11"/>
  <c r="H28" i="11"/>
  <c r="H27" i="11"/>
  <c r="H26" i="11"/>
  <c r="H25" i="11"/>
  <c r="H24" i="11"/>
  <c r="H23" i="11"/>
  <c r="H22" i="11"/>
  <c r="H21" i="11"/>
  <c r="H20" i="11"/>
  <c r="H19" i="11"/>
  <c r="H18" i="11"/>
  <c r="H17" i="11"/>
  <c r="H16" i="11"/>
  <c r="H15" i="11"/>
  <c r="H14" i="11"/>
  <c r="F4" i="11" s="1"/>
  <c r="H13" i="11"/>
  <c r="H12" i="11"/>
  <c r="H11" i="11"/>
  <c r="H10" i="11"/>
  <c r="H9" i="11"/>
  <c r="B4" i="11" s="1"/>
  <c r="H8" i="11"/>
  <c r="D4" i="11" s="1"/>
  <c r="H7" i="11"/>
  <c r="G38" i="10"/>
  <c r="G37" i="10"/>
  <c r="G36" i="10"/>
  <c r="G35" i="10"/>
  <c r="G34" i="10"/>
  <c r="G33" i="10"/>
  <c r="G32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9" i="10"/>
  <c r="L12" i="10"/>
  <c r="K12" i="10"/>
  <c r="J12" i="10"/>
  <c r="L11" i="10"/>
  <c r="K11" i="10"/>
  <c r="J11" i="10"/>
  <c r="L10" i="10"/>
  <c r="K10" i="10"/>
  <c r="J10" i="10"/>
  <c r="I9" i="10"/>
  <c r="L9" i="10" s="1"/>
  <c r="G9" i="10"/>
  <c r="K9" i="10" s="1"/>
  <c r="E9" i="10"/>
  <c r="J9" i="10" s="1"/>
  <c r="L8" i="10"/>
  <c r="K8" i="10"/>
  <c r="J8" i="10"/>
  <c r="L7" i="10"/>
  <c r="K7" i="10"/>
  <c r="J7" i="10"/>
  <c r="T306" i="9"/>
  <c r="O306" i="9"/>
  <c r="A306" i="9"/>
  <c r="T305" i="9"/>
  <c r="O305" i="9"/>
  <c r="A305" i="9"/>
  <c r="T304" i="9"/>
  <c r="O304" i="9"/>
  <c r="A304" i="9"/>
  <c r="T303" i="9"/>
  <c r="O303" i="9"/>
  <c r="A303" i="9"/>
  <c r="T302" i="9"/>
  <c r="O302" i="9"/>
  <c r="A302" i="9"/>
  <c r="T301" i="9"/>
  <c r="O301" i="9"/>
  <c r="A301" i="9"/>
  <c r="T300" i="9"/>
  <c r="O300" i="9"/>
  <c r="A300" i="9"/>
  <c r="T299" i="9"/>
  <c r="O299" i="9"/>
  <c r="A299" i="9"/>
  <c r="T298" i="9"/>
  <c r="O298" i="9"/>
  <c r="A298" i="9"/>
  <c r="T297" i="9"/>
  <c r="O297" i="9"/>
  <c r="A297" i="9"/>
  <c r="T296" i="9"/>
  <c r="O296" i="9"/>
  <c r="A296" i="9"/>
  <c r="T295" i="9"/>
  <c r="O295" i="9"/>
  <c r="A295" i="9"/>
  <c r="T294" i="9"/>
  <c r="O294" i="9"/>
  <c r="A294" i="9"/>
  <c r="T293" i="9"/>
  <c r="O293" i="9"/>
  <c r="A293" i="9"/>
  <c r="T292" i="9"/>
  <c r="O292" i="9"/>
  <c r="A292" i="9"/>
  <c r="T291" i="9"/>
  <c r="O291" i="9"/>
  <c r="A291" i="9"/>
  <c r="T290" i="9"/>
  <c r="O290" i="9"/>
  <c r="A290" i="9"/>
  <c r="T289" i="9"/>
  <c r="O289" i="9"/>
  <c r="A289" i="9"/>
  <c r="T288" i="9"/>
  <c r="O288" i="9"/>
  <c r="A288" i="9"/>
  <c r="T287" i="9"/>
  <c r="O287" i="9"/>
  <c r="A287" i="9"/>
  <c r="T286" i="9"/>
  <c r="O286" i="9"/>
  <c r="A286" i="9"/>
  <c r="T285" i="9"/>
  <c r="O285" i="9"/>
  <c r="A285" i="9"/>
  <c r="T284" i="9"/>
  <c r="O284" i="9"/>
  <c r="A284" i="9"/>
  <c r="T283" i="9"/>
  <c r="O283" i="9"/>
  <c r="A283" i="9"/>
  <c r="T282" i="9"/>
  <c r="O282" i="9"/>
  <c r="A282" i="9"/>
  <c r="T281" i="9"/>
  <c r="O281" i="9"/>
  <c r="A281" i="9"/>
  <c r="T280" i="9"/>
  <c r="O280" i="9"/>
  <c r="A280" i="9"/>
  <c r="T279" i="9"/>
  <c r="O279" i="9"/>
  <c r="A279" i="9"/>
  <c r="T278" i="9"/>
  <c r="O278" i="9"/>
  <c r="A278" i="9"/>
  <c r="T277" i="9"/>
  <c r="O277" i="9"/>
  <c r="A277" i="9"/>
  <c r="T276" i="9"/>
  <c r="O276" i="9"/>
  <c r="A276" i="9"/>
  <c r="T275" i="9"/>
  <c r="O275" i="9"/>
  <c r="A275" i="9"/>
  <c r="T274" i="9"/>
  <c r="O274" i="9"/>
  <c r="A274" i="9"/>
  <c r="T273" i="9"/>
  <c r="O273" i="9"/>
  <c r="A273" i="9"/>
  <c r="T272" i="9"/>
  <c r="O272" i="9"/>
  <c r="A272" i="9"/>
  <c r="T271" i="9"/>
  <c r="O271" i="9"/>
  <c r="A271" i="9"/>
  <c r="T270" i="9"/>
  <c r="O270" i="9"/>
  <c r="A270" i="9"/>
  <c r="T269" i="9"/>
  <c r="O269" i="9"/>
  <c r="A269" i="9"/>
  <c r="T268" i="9"/>
  <c r="O268" i="9"/>
  <c r="A268" i="9"/>
  <c r="T267" i="9"/>
  <c r="O267" i="9"/>
  <c r="A267" i="9"/>
  <c r="T266" i="9"/>
  <c r="O266" i="9"/>
  <c r="A266" i="9"/>
  <c r="T265" i="9"/>
  <c r="O265" i="9"/>
  <c r="A265" i="9"/>
  <c r="T264" i="9"/>
  <c r="O264" i="9"/>
  <c r="A264" i="9"/>
  <c r="T263" i="9"/>
  <c r="O263" i="9"/>
  <c r="A263" i="9"/>
  <c r="T262" i="9"/>
  <c r="O262" i="9"/>
  <c r="A262" i="9"/>
  <c r="T261" i="9"/>
  <c r="O261" i="9"/>
  <c r="A261" i="9"/>
  <c r="T260" i="9"/>
  <c r="O260" i="9"/>
  <c r="A260" i="9"/>
  <c r="T259" i="9"/>
  <c r="O259" i="9"/>
  <c r="A259" i="9"/>
  <c r="T258" i="9"/>
  <c r="O258" i="9"/>
  <c r="A258" i="9"/>
  <c r="T257" i="9"/>
  <c r="O257" i="9"/>
  <c r="A257" i="9"/>
  <c r="T256" i="9"/>
  <c r="O256" i="9"/>
  <c r="A256" i="9"/>
  <c r="T255" i="9"/>
  <c r="O255" i="9"/>
  <c r="A255" i="9"/>
  <c r="T254" i="9"/>
  <c r="O254" i="9"/>
  <c r="A254" i="9"/>
  <c r="T253" i="9"/>
  <c r="O253" i="9"/>
  <c r="A253" i="9"/>
  <c r="T252" i="9"/>
  <c r="O252" i="9"/>
  <c r="A252" i="9"/>
  <c r="T251" i="9"/>
  <c r="O251" i="9"/>
  <c r="A251" i="9"/>
  <c r="T250" i="9"/>
  <c r="O250" i="9"/>
  <c r="A250" i="9"/>
  <c r="T249" i="9"/>
  <c r="O249" i="9"/>
  <c r="A249" i="9"/>
  <c r="T248" i="9"/>
  <c r="O248" i="9"/>
  <c r="A248" i="9"/>
  <c r="T247" i="9"/>
  <c r="O247" i="9"/>
  <c r="A247" i="9"/>
  <c r="T246" i="9"/>
  <c r="O246" i="9"/>
  <c r="A246" i="9"/>
  <c r="T245" i="9"/>
  <c r="O245" i="9"/>
  <c r="A245" i="9"/>
  <c r="T244" i="9"/>
  <c r="O244" i="9"/>
  <c r="A244" i="9"/>
  <c r="T243" i="9"/>
  <c r="O243" i="9"/>
  <c r="A243" i="9"/>
  <c r="T242" i="9"/>
  <c r="O242" i="9"/>
  <c r="A242" i="9"/>
  <c r="T241" i="9"/>
  <c r="O241" i="9"/>
  <c r="A241" i="9"/>
  <c r="T240" i="9"/>
  <c r="O240" i="9"/>
  <c r="A240" i="9"/>
  <c r="T239" i="9"/>
  <c r="O239" i="9"/>
  <c r="A239" i="9"/>
  <c r="T238" i="9"/>
  <c r="O238" i="9"/>
  <c r="A238" i="9"/>
  <c r="T237" i="9"/>
  <c r="O237" i="9"/>
  <c r="A237" i="9"/>
  <c r="T236" i="9"/>
  <c r="O236" i="9"/>
  <c r="A236" i="9"/>
  <c r="T235" i="9"/>
  <c r="O235" i="9"/>
  <c r="A235" i="9"/>
  <c r="T234" i="9"/>
  <c r="O234" i="9"/>
  <c r="A234" i="9"/>
  <c r="T233" i="9"/>
  <c r="O233" i="9"/>
  <c r="A233" i="9"/>
  <c r="T232" i="9"/>
  <c r="O232" i="9"/>
  <c r="A232" i="9"/>
  <c r="T231" i="9"/>
  <c r="O231" i="9"/>
  <c r="A231" i="9"/>
  <c r="T230" i="9"/>
  <c r="O230" i="9"/>
  <c r="A230" i="9"/>
  <c r="T229" i="9"/>
  <c r="O229" i="9"/>
  <c r="A229" i="9"/>
  <c r="T228" i="9"/>
  <c r="O228" i="9"/>
  <c r="A228" i="9"/>
  <c r="T227" i="9"/>
  <c r="O227" i="9"/>
  <c r="A227" i="9"/>
  <c r="T226" i="9"/>
  <c r="O226" i="9"/>
  <c r="A226" i="9"/>
  <c r="T225" i="9"/>
  <c r="O225" i="9"/>
  <c r="A225" i="9"/>
  <c r="T224" i="9"/>
  <c r="O224" i="9"/>
  <c r="A224" i="9"/>
  <c r="T223" i="9"/>
  <c r="O223" i="9"/>
  <c r="A223" i="9"/>
  <c r="T222" i="9"/>
  <c r="O222" i="9"/>
  <c r="A222" i="9"/>
  <c r="T221" i="9"/>
  <c r="O221" i="9"/>
  <c r="A221" i="9"/>
  <c r="T220" i="9"/>
  <c r="O220" i="9"/>
  <c r="A220" i="9"/>
  <c r="T219" i="9"/>
  <c r="O219" i="9"/>
  <c r="A219" i="9"/>
  <c r="T218" i="9"/>
  <c r="O218" i="9"/>
  <c r="A218" i="9"/>
  <c r="T217" i="9"/>
  <c r="O217" i="9"/>
  <c r="A217" i="9"/>
  <c r="T216" i="9"/>
  <c r="O216" i="9"/>
  <c r="A216" i="9"/>
  <c r="T215" i="9"/>
  <c r="O215" i="9"/>
  <c r="A215" i="9"/>
  <c r="T214" i="9"/>
  <c r="O214" i="9"/>
  <c r="A214" i="9"/>
  <c r="T213" i="9"/>
  <c r="O213" i="9"/>
  <c r="A213" i="9"/>
  <c r="T212" i="9"/>
  <c r="O212" i="9"/>
  <c r="A212" i="9"/>
  <c r="T211" i="9"/>
  <c r="O211" i="9"/>
  <c r="A211" i="9"/>
  <c r="T210" i="9"/>
  <c r="O210" i="9"/>
  <c r="A210" i="9"/>
  <c r="T209" i="9"/>
  <c r="O209" i="9"/>
  <c r="A209" i="9"/>
  <c r="T208" i="9"/>
  <c r="O208" i="9"/>
  <c r="A208" i="9"/>
  <c r="T207" i="9"/>
  <c r="O207" i="9"/>
  <c r="A207" i="9"/>
  <c r="T206" i="9"/>
  <c r="O206" i="9"/>
  <c r="A206" i="9"/>
  <c r="T205" i="9"/>
  <c r="O205" i="9"/>
  <c r="A205" i="9"/>
  <c r="T204" i="9"/>
  <c r="O204" i="9"/>
  <c r="A204" i="9"/>
  <c r="T203" i="9"/>
  <c r="O203" i="9"/>
  <c r="A203" i="9"/>
  <c r="T202" i="9"/>
  <c r="O202" i="9"/>
  <c r="A202" i="9"/>
  <c r="T201" i="9"/>
  <c r="O201" i="9"/>
  <c r="A201" i="9"/>
  <c r="T200" i="9"/>
  <c r="O200" i="9"/>
  <c r="A200" i="9"/>
  <c r="T199" i="9"/>
  <c r="O199" i="9"/>
  <c r="A199" i="9"/>
  <c r="T198" i="9"/>
  <c r="O198" i="9"/>
  <c r="A198" i="9"/>
  <c r="T197" i="9"/>
  <c r="O197" i="9"/>
  <c r="A197" i="9"/>
  <c r="T196" i="9"/>
  <c r="O196" i="9"/>
  <c r="A196" i="9"/>
  <c r="T195" i="9"/>
  <c r="O195" i="9"/>
  <c r="A195" i="9"/>
  <c r="T194" i="9"/>
  <c r="O194" i="9"/>
  <c r="A194" i="9"/>
  <c r="T193" i="9"/>
  <c r="O193" i="9"/>
  <c r="A193" i="9"/>
  <c r="T192" i="9"/>
  <c r="O192" i="9"/>
  <c r="A192" i="9"/>
  <c r="T191" i="9"/>
  <c r="O191" i="9"/>
  <c r="A191" i="9"/>
  <c r="T190" i="9"/>
  <c r="O190" i="9"/>
  <c r="A190" i="9"/>
  <c r="T189" i="9"/>
  <c r="O189" i="9"/>
  <c r="A189" i="9"/>
  <c r="T188" i="9"/>
  <c r="O188" i="9"/>
  <c r="A188" i="9"/>
  <c r="T187" i="9"/>
  <c r="O187" i="9"/>
  <c r="A187" i="9"/>
  <c r="T186" i="9"/>
  <c r="O186" i="9"/>
  <c r="A186" i="9"/>
  <c r="T185" i="9"/>
  <c r="O185" i="9"/>
  <c r="A185" i="9"/>
  <c r="T184" i="9"/>
  <c r="O184" i="9"/>
  <c r="A184" i="9"/>
  <c r="T183" i="9"/>
  <c r="O183" i="9"/>
  <c r="A183" i="9"/>
  <c r="T182" i="9"/>
  <c r="O182" i="9"/>
  <c r="A182" i="9"/>
  <c r="T181" i="9"/>
  <c r="O181" i="9"/>
  <c r="A181" i="9"/>
  <c r="T180" i="9"/>
  <c r="O180" i="9"/>
  <c r="A180" i="9"/>
  <c r="T179" i="9"/>
  <c r="O179" i="9"/>
  <c r="A179" i="9"/>
  <c r="T178" i="9"/>
  <c r="O178" i="9"/>
  <c r="A178" i="9"/>
  <c r="T177" i="9"/>
  <c r="O177" i="9"/>
  <c r="A177" i="9"/>
  <c r="T176" i="9"/>
  <c r="O176" i="9"/>
  <c r="A176" i="9"/>
  <c r="T175" i="9"/>
  <c r="O175" i="9"/>
  <c r="A175" i="9"/>
  <c r="T174" i="9"/>
  <c r="O174" i="9"/>
  <c r="A174" i="9"/>
  <c r="T173" i="9"/>
  <c r="O173" i="9"/>
  <c r="A173" i="9"/>
  <c r="T172" i="9"/>
  <c r="O172" i="9"/>
  <c r="A172" i="9"/>
  <c r="T171" i="9"/>
  <c r="O171" i="9"/>
  <c r="A171" i="9"/>
  <c r="T170" i="9"/>
  <c r="O170" i="9"/>
  <c r="A170" i="9"/>
  <c r="T169" i="9"/>
  <c r="O169" i="9"/>
  <c r="A169" i="9"/>
  <c r="T168" i="9"/>
  <c r="O168" i="9"/>
  <c r="A168" i="9"/>
  <c r="T167" i="9"/>
  <c r="O167" i="9"/>
  <c r="A167" i="9"/>
  <c r="T166" i="9"/>
  <c r="O166" i="9"/>
  <c r="A166" i="9"/>
  <c r="T165" i="9"/>
  <c r="O165" i="9"/>
  <c r="A165" i="9"/>
  <c r="T164" i="9"/>
  <c r="O164" i="9"/>
  <c r="A164" i="9"/>
  <c r="T163" i="9"/>
  <c r="O163" i="9"/>
  <c r="A163" i="9"/>
  <c r="T162" i="9"/>
  <c r="O162" i="9"/>
  <c r="A162" i="9"/>
  <c r="T161" i="9"/>
  <c r="O161" i="9"/>
  <c r="A161" i="9"/>
  <c r="T160" i="9"/>
  <c r="O160" i="9"/>
  <c r="A160" i="9"/>
  <c r="T159" i="9"/>
  <c r="O159" i="9"/>
  <c r="A159" i="9"/>
  <c r="T158" i="9"/>
  <c r="O158" i="9"/>
  <c r="A158" i="9"/>
  <c r="T157" i="9"/>
  <c r="O157" i="9"/>
  <c r="A157" i="9"/>
  <c r="T156" i="9"/>
  <c r="O156" i="9"/>
  <c r="A156" i="9"/>
  <c r="T155" i="9"/>
  <c r="O155" i="9"/>
  <c r="A155" i="9"/>
  <c r="T154" i="9"/>
  <c r="O154" i="9"/>
  <c r="A154" i="9"/>
  <c r="T153" i="9"/>
  <c r="O153" i="9"/>
  <c r="A153" i="9"/>
  <c r="T152" i="9"/>
  <c r="O152" i="9"/>
  <c r="A152" i="9"/>
  <c r="T151" i="9"/>
  <c r="O151" i="9"/>
  <c r="A151" i="9"/>
  <c r="T150" i="9"/>
  <c r="O150" i="9"/>
  <c r="A150" i="9"/>
  <c r="T149" i="9"/>
  <c r="O149" i="9"/>
  <c r="A149" i="9"/>
  <c r="T148" i="9"/>
  <c r="O148" i="9"/>
  <c r="A148" i="9"/>
  <c r="T147" i="9"/>
  <c r="O147" i="9"/>
  <c r="A147" i="9"/>
  <c r="T146" i="9"/>
  <c r="O146" i="9"/>
  <c r="A146" i="9"/>
  <c r="T145" i="9"/>
  <c r="O145" i="9"/>
  <c r="A145" i="9"/>
  <c r="T144" i="9"/>
  <c r="O144" i="9"/>
  <c r="A144" i="9"/>
  <c r="T143" i="9"/>
  <c r="O143" i="9"/>
  <c r="A143" i="9"/>
  <c r="T142" i="9"/>
  <c r="O142" i="9"/>
  <c r="A142" i="9"/>
  <c r="T141" i="9"/>
  <c r="O141" i="9"/>
  <c r="A141" i="9"/>
  <c r="T140" i="9"/>
  <c r="O140" i="9"/>
  <c r="A140" i="9"/>
  <c r="T139" i="9"/>
  <c r="O139" i="9"/>
  <c r="A139" i="9"/>
  <c r="T138" i="9"/>
  <c r="O138" i="9"/>
  <c r="A138" i="9"/>
  <c r="T137" i="9"/>
  <c r="O137" i="9"/>
  <c r="A137" i="9"/>
  <c r="T136" i="9"/>
  <c r="O136" i="9"/>
  <c r="A136" i="9"/>
  <c r="T135" i="9"/>
  <c r="O135" i="9"/>
  <c r="A135" i="9"/>
  <c r="T134" i="9"/>
  <c r="O134" i="9"/>
  <c r="A134" i="9"/>
  <c r="T133" i="9"/>
  <c r="O133" i="9"/>
  <c r="A133" i="9"/>
  <c r="T132" i="9"/>
  <c r="O132" i="9"/>
  <c r="A132" i="9"/>
  <c r="T131" i="9"/>
  <c r="O131" i="9"/>
  <c r="A131" i="9"/>
  <c r="T130" i="9"/>
  <c r="O130" i="9"/>
  <c r="A130" i="9"/>
  <c r="T129" i="9"/>
  <c r="O129" i="9"/>
  <c r="A129" i="9"/>
  <c r="T128" i="9"/>
  <c r="O128" i="9"/>
  <c r="A128" i="9"/>
  <c r="T127" i="9"/>
  <c r="O127" i="9"/>
  <c r="A127" i="9"/>
  <c r="T126" i="9"/>
  <c r="O126" i="9"/>
  <c r="A126" i="9"/>
  <c r="T125" i="9"/>
  <c r="O125" i="9"/>
  <c r="A125" i="9"/>
  <c r="T124" i="9"/>
  <c r="O124" i="9"/>
  <c r="A124" i="9"/>
  <c r="T123" i="9"/>
  <c r="O123" i="9"/>
  <c r="A123" i="9"/>
  <c r="T122" i="9"/>
  <c r="O122" i="9"/>
  <c r="A122" i="9"/>
  <c r="T121" i="9"/>
  <c r="O121" i="9"/>
  <c r="A121" i="9"/>
  <c r="T120" i="9"/>
  <c r="O120" i="9"/>
  <c r="A120" i="9"/>
  <c r="T119" i="9"/>
  <c r="O119" i="9"/>
  <c r="A119" i="9"/>
  <c r="T118" i="9"/>
  <c r="O118" i="9"/>
  <c r="A118" i="9"/>
  <c r="T117" i="9"/>
  <c r="O117" i="9"/>
  <c r="A117" i="9"/>
  <c r="T116" i="9"/>
  <c r="O116" i="9"/>
  <c r="A116" i="9"/>
  <c r="T115" i="9"/>
  <c r="O115" i="9"/>
  <c r="A115" i="9"/>
  <c r="T114" i="9"/>
  <c r="O114" i="9"/>
  <c r="A114" i="9"/>
  <c r="T113" i="9"/>
  <c r="O113" i="9"/>
  <c r="A113" i="9"/>
  <c r="T112" i="9"/>
  <c r="O112" i="9"/>
  <c r="A112" i="9"/>
  <c r="T111" i="9"/>
  <c r="O111" i="9"/>
  <c r="A111" i="9"/>
  <c r="T110" i="9"/>
  <c r="O110" i="9"/>
  <c r="A110" i="9"/>
  <c r="T109" i="9"/>
  <c r="O109" i="9"/>
  <c r="A109" i="9"/>
  <c r="T108" i="9"/>
  <c r="O108" i="9"/>
  <c r="A108" i="9"/>
  <c r="T107" i="9"/>
  <c r="O107" i="9"/>
  <c r="A107" i="9"/>
  <c r="T106" i="9"/>
  <c r="O106" i="9"/>
  <c r="A106" i="9"/>
  <c r="T105" i="9"/>
  <c r="O105" i="9"/>
  <c r="A105" i="9"/>
  <c r="T104" i="9"/>
  <c r="O104" i="9"/>
  <c r="A104" i="9"/>
  <c r="T103" i="9"/>
  <c r="O103" i="9"/>
  <c r="A103" i="9"/>
  <c r="T102" i="9"/>
  <c r="O102" i="9"/>
  <c r="A102" i="9"/>
  <c r="T101" i="9"/>
  <c r="O101" i="9"/>
  <c r="A101" i="9"/>
  <c r="T100" i="9"/>
  <c r="O100" i="9"/>
  <c r="A100" i="9"/>
  <c r="T99" i="9"/>
  <c r="O99" i="9"/>
  <c r="A99" i="9"/>
  <c r="T98" i="9"/>
  <c r="O98" i="9"/>
  <c r="A98" i="9"/>
  <c r="T97" i="9"/>
  <c r="O97" i="9"/>
  <c r="A97" i="9"/>
  <c r="T96" i="9"/>
  <c r="O96" i="9"/>
  <c r="A96" i="9"/>
  <c r="T95" i="9"/>
  <c r="O95" i="9"/>
  <c r="A95" i="9"/>
  <c r="T94" i="9"/>
  <c r="O94" i="9"/>
  <c r="A94" i="9"/>
  <c r="T93" i="9"/>
  <c r="O93" i="9"/>
  <c r="A93" i="9"/>
  <c r="T92" i="9"/>
  <c r="O92" i="9"/>
  <c r="A92" i="9"/>
  <c r="T91" i="9"/>
  <c r="O91" i="9"/>
  <c r="A91" i="9"/>
  <c r="T90" i="9"/>
  <c r="O90" i="9"/>
  <c r="A90" i="9"/>
  <c r="T89" i="9"/>
  <c r="O89" i="9"/>
  <c r="A89" i="9"/>
  <c r="T88" i="9"/>
  <c r="O88" i="9"/>
  <c r="A88" i="9"/>
  <c r="T87" i="9"/>
  <c r="O87" i="9"/>
  <c r="A87" i="9"/>
  <c r="T86" i="9"/>
  <c r="O86" i="9"/>
  <c r="A86" i="9"/>
  <c r="T85" i="9"/>
  <c r="O85" i="9"/>
  <c r="A85" i="9"/>
  <c r="T84" i="9"/>
  <c r="O84" i="9"/>
  <c r="A84" i="9"/>
  <c r="T83" i="9"/>
  <c r="O83" i="9"/>
  <c r="A83" i="9"/>
  <c r="T82" i="9"/>
  <c r="O82" i="9"/>
  <c r="A82" i="9"/>
  <c r="T81" i="9"/>
  <c r="O81" i="9"/>
  <c r="A81" i="9"/>
  <c r="T80" i="9"/>
  <c r="O80" i="9"/>
  <c r="A80" i="9"/>
  <c r="T79" i="9"/>
  <c r="O79" i="9"/>
  <c r="A79" i="9"/>
  <c r="T78" i="9"/>
  <c r="O78" i="9"/>
  <c r="A78" i="9"/>
  <c r="T77" i="9"/>
  <c r="O77" i="9"/>
  <c r="A77" i="9"/>
  <c r="T76" i="9"/>
  <c r="O76" i="9"/>
  <c r="A76" i="9"/>
  <c r="T75" i="9"/>
  <c r="O75" i="9"/>
  <c r="A75" i="9"/>
  <c r="T74" i="9"/>
  <c r="O74" i="9"/>
  <c r="A74" i="9"/>
  <c r="T73" i="9"/>
  <c r="O73" i="9"/>
  <c r="A73" i="9"/>
  <c r="T72" i="9"/>
  <c r="O72" i="9"/>
  <c r="A72" i="9"/>
  <c r="T71" i="9"/>
  <c r="O71" i="9"/>
  <c r="A71" i="9"/>
  <c r="T70" i="9"/>
  <c r="O70" i="9"/>
  <c r="A70" i="9"/>
  <c r="T69" i="9"/>
  <c r="O69" i="9"/>
  <c r="A69" i="9"/>
  <c r="T68" i="9"/>
  <c r="O68" i="9"/>
  <c r="A68" i="9"/>
  <c r="T67" i="9"/>
  <c r="O67" i="9"/>
  <c r="A67" i="9"/>
  <c r="T66" i="9"/>
  <c r="O66" i="9"/>
  <c r="A66" i="9"/>
  <c r="T65" i="9"/>
  <c r="O65" i="9"/>
  <c r="A65" i="9"/>
  <c r="T64" i="9"/>
  <c r="O64" i="9"/>
  <c r="A64" i="9"/>
  <c r="T63" i="9"/>
  <c r="O63" i="9"/>
  <c r="A63" i="9"/>
  <c r="T62" i="9"/>
  <c r="O62" i="9"/>
  <c r="A62" i="9"/>
  <c r="T61" i="9"/>
  <c r="O61" i="9"/>
  <c r="A61" i="9"/>
  <c r="T60" i="9"/>
  <c r="O60" i="9"/>
  <c r="A60" i="9"/>
  <c r="T59" i="9"/>
  <c r="O59" i="9"/>
  <c r="A59" i="9"/>
  <c r="T58" i="9"/>
  <c r="O58" i="9"/>
  <c r="A58" i="9"/>
  <c r="T57" i="9"/>
  <c r="O57" i="9"/>
  <c r="A57" i="9"/>
  <c r="T56" i="9"/>
  <c r="O56" i="9"/>
  <c r="A56" i="9"/>
  <c r="T55" i="9"/>
  <c r="O55" i="9"/>
  <c r="A55" i="9"/>
  <c r="T54" i="9"/>
  <c r="O54" i="9"/>
  <c r="A54" i="9"/>
  <c r="T53" i="9"/>
  <c r="O53" i="9"/>
  <c r="A53" i="9"/>
  <c r="T52" i="9"/>
  <c r="O52" i="9"/>
  <c r="A52" i="9"/>
  <c r="T51" i="9"/>
  <c r="O51" i="9"/>
  <c r="A51" i="9"/>
  <c r="T50" i="9"/>
  <c r="O50" i="9"/>
  <c r="A50" i="9"/>
  <c r="T49" i="9"/>
  <c r="O49" i="9"/>
  <c r="A49" i="9"/>
  <c r="T48" i="9"/>
  <c r="O48" i="9"/>
  <c r="A48" i="9"/>
  <c r="T47" i="9"/>
  <c r="O47" i="9"/>
  <c r="A47" i="9"/>
  <c r="T46" i="9"/>
  <c r="O46" i="9"/>
  <c r="A46" i="9"/>
  <c r="T45" i="9"/>
  <c r="O45" i="9"/>
  <c r="A45" i="9"/>
  <c r="T44" i="9"/>
  <c r="O44" i="9"/>
  <c r="A44" i="9"/>
  <c r="T43" i="9"/>
  <c r="O43" i="9"/>
  <c r="A43" i="9"/>
  <c r="T42" i="9"/>
  <c r="O42" i="9"/>
  <c r="A42" i="9"/>
  <c r="T41" i="9"/>
  <c r="O41" i="9"/>
  <c r="A41" i="9"/>
  <c r="T40" i="9"/>
  <c r="O40" i="9"/>
  <c r="A40" i="9"/>
  <c r="T39" i="9"/>
  <c r="O39" i="9"/>
  <c r="A39" i="9"/>
  <c r="T38" i="9"/>
  <c r="O38" i="9"/>
  <c r="A38" i="9"/>
  <c r="T37" i="9"/>
  <c r="O37" i="9"/>
  <c r="A37" i="9"/>
  <c r="T36" i="9"/>
  <c r="O36" i="9"/>
  <c r="A36" i="9"/>
  <c r="T35" i="9"/>
  <c r="O35" i="9"/>
  <c r="A35" i="9"/>
  <c r="T34" i="9"/>
  <c r="O34" i="9"/>
  <c r="A34" i="9"/>
  <c r="T33" i="9"/>
  <c r="O33" i="9"/>
  <c r="A33" i="9"/>
  <c r="T32" i="9"/>
  <c r="O32" i="9"/>
  <c r="A32" i="9"/>
  <c r="T31" i="9"/>
  <c r="O31" i="9"/>
  <c r="A31" i="9"/>
  <c r="T30" i="9"/>
  <c r="O30" i="9"/>
  <c r="A30" i="9"/>
  <c r="T29" i="9"/>
  <c r="O29" i="9"/>
  <c r="A29" i="9"/>
  <c r="T28" i="9"/>
  <c r="O28" i="9"/>
  <c r="A28" i="9"/>
  <c r="T27" i="9"/>
  <c r="O27" i="9"/>
  <c r="A27" i="9"/>
  <c r="T26" i="9"/>
  <c r="O26" i="9"/>
  <c r="A26" i="9"/>
  <c r="T25" i="9"/>
  <c r="O25" i="9"/>
  <c r="A25" i="9"/>
  <c r="T24" i="9"/>
  <c r="O24" i="9"/>
  <c r="A24" i="9"/>
  <c r="T23" i="9"/>
  <c r="O23" i="9"/>
  <c r="A23" i="9"/>
  <c r="T22" i="9"/>
  <c r="O22" i="9"/>
  <c r="A22" i="9"/>
  <c r="T21" i="9"/>
  <c r="O21" i="9"/>
  <c r="A21" i="9"/>
  <c r="T20" i="9"/>
  <c r="O20" i="9"/>
  <c r="A20" i="9"/>
  <c r="T19" i="9"/>
  <c r="O19" i="9"/>
  <c r="A19" i="9"/>
  <c r="T18" i="9"/>
  <c r="O18" i="9"/>
  <c r="A18" i="9"/>
  <c r="T17" i="9"/>
  <c r="O17" i="9"/>
  <c r="A17" i="9"/>
  <c r="T16" i="9"/>
  <c r="O16" i="9"/>
  <c r="A16" i="9"/>
  <c r="T15" i="9"/>
  <c r="O15" i="9"/>
  <c r="A15" i="9"/>
  <c r="T14" i="9"/>
  <c r="O14" i="9"/>
  <c r="A14" i="9"/>
  <c r="T13" i="9"/>
  <c r="O13" i="9"/>
  <c r="A13" i="9"/>
  <c r="T12" i="9"/>
  <c r="O12" i="9"/>
  <c r="A12" i="9"/>
  <c r="T11" i="9"/>
  <c r="O11" i="9"/>
  <c r="A11" i="9"/>
  <c r="T10" i="9"/>
  <c r="O10" i="9"/>
  <c r="A10" i="9"/>
  <c r="T9" i="9"/>
  <c r="O9" i="9"/>
  <c r="A9" i="9"/>
  <c r="T8" i="9"/>
  <c r="O8" i="9"/>
  <c r="A8" i="9"/>
  <c r="T7" i="9"/>
  <c r="O7" i="9"/>
  <c r="A7" i="9"/>
  <c r="D4" i="9"/>
  <c r="D41" i="1" s="1"/>
  <c r="B4" i="9"/>
  <c r="U306" i="8"/>
  <c r="O306" i="8"/>
  <c r="A306" i="8"/>
  <c r="U305" i="8"/>
  <c r="O305" i="8"/>
  <c r="A305" i="8"/>
  <c r="U304" i="8"/>
  <c r="O304" i="8"/>
  <c r="A304" i="8"/>
  <c r="U303" i="8"/>
  <c r="O303" i="8"/>
  <c r="A303" i="8"/>
  <c r="U302" i="8"/>
  <c r="O302" i="8"/>
  <c r="A302" i="8"/>
  <c r="U301" i="8"/>
  <c r="O301" i="8"/>
  <c r="A301" i="8"/>
  <c r="U300" i="8"/>
  <c r="O300" i="8"/>
  <c r="A300" i="8"/>
  <c r="U299" i="8"/>
  <c r="O299" i="8"/>
  <c r="A299" i="8"/>
  <c r="U298" i="8"/>
  <c r="O298" i="8"/>
  <c r="A298" i="8"/>
  <c r="U297" i="8"/>
  <c r="O297" i="8"/>
  <c r="A297" i="8"/>
  <c r="U296" i="8"/>
  <c r="O296" i="8"/>
  <c r="A296" i="8"/>
  <c r="U295" i="8"/>
  <c r="O295" i="8"/>
  <c r="A295" i="8"/>
  <c r="U294" i="8"/>
  <c r="O294" i="8"/>
  <c r="A294" i="8"/>
  <c r="U293" i="8"/>
  <c r="O293" i="8"/>
  <c r="A293" i="8"/>
  <c r="U292" i="8"/>
  <c r="O292" i="8"/>
  <c r="A292" i="8"/>
  <c r="U291" i="8"/>
  <c r="O291" i="8"/>
  <c r="A291" i="8"/>
  <c r="U290" i="8"/>
  <c r="O290" i="8"/>
  <c r="A290" i="8"/>
  <c r="U289" i="8"/>
  <c r="O289" i="8"/>
  <c r="A289" i="8"/>
  <c r="U288" i="8"/>
  <c r="O288" i="8"/>
  <c r="A288" i="8"/>
  <c r="U287" i="8"/>
  <c r="O287" i="8"/>
  <c r="A287" i="8"/>
  <c r="U286" i="8"/>
  <c r="O286" i="8"/>
  <c r="A286" i="8"/>
  <c r="U285" i="8"/>
  <c r="O285" i="8"/>
  <c r="A285" i="8"/>
  <c r="U284" i="8"/>
  <c r="O284" i="8"/>
  <c r="A284" i="8"/>
  <c r="U283" i="8"/>
  <c r="O283" i="8"/>
  <c r="A283" i="8"/>
  <c r="U282" i="8"/>
  <c r="O282" i="8"/>
  <c r="A282" i="8"/>
  <c r="U281" i="8"/>
  <c r="O281" i="8"/>
  <c r="A281" i="8"/>
  <c r="U280" i="8"/>
  <c r="O280" i="8"/>
  <c r="A280" i="8"/>
  <c r="U279" i="8"/>
  <c r="O279" i="8"/>
  <c r="A279" i="8"/>
  <c r="U278" i="8"/>
  <c r="O278" i="8"/>
  <c r="A278" i="8"/>
  <c r="U277" i="8"/>
  <c r="O277" i="8"/>
  <c r="A277" i="8"/>
  <c r="U276" i="8"/>
  <c r="O276" i="8"/>
  <c r="A276" i="8"/>
  <c r="U275" i="8"/>
  <c r="O275" i="8"/>
  <c r="A275" i="8"/>
  <c r="U274" i="8"/>
  <c r="O274" i="8"/>
  <c r="A274" i="8"/>
  <c r="U273" i="8"/>
  <c r="O273" i="8"/>
  <c r="A273" i="8"/>
  <c r="U272" i="8"/>
  <c r="O272" i="8"/>
  <c r="A272" i="8"/>
  <c r="U271" i="8"/>
  <c r="O271" i="8"/>
  <c r="A271" i="8"/>
  <c r="U270" i="8"/>
  <c r="O270" i="8"/>
  <c r="A270" i="8"/>
  <c r="U269" i="8"/>
  <c r="O269" i="8"/>
  <c r="A269" i="8"/>
  <c r="U268" i="8"/>
  <c r="O268" i="8"/>
  <c r="A268" i="8"/>
  <c r="U267" i="8"/>
  <c r="O267" i="8"/>
  <c r="A267" i="8"/>
  <c r="U266" i="8"/>
  <c r="O266" i="8"/>
  <c r="A266" i="8"/>
  <c r="U265" i="8"/>
  <c r="O265" i="8"/>
  <c r="A265" i="8"/>
  <c r="U264" i="8"/>
  <c r="O264" i="8"/>
  <c r="A264" i="8"/>
  <c r="U263" i="8"/>
  <c r="O263" i="8"/>
  <c r="A263" i="8"/>
  <c r="U262" i="8"/>
  <c r="O262" i="8"/>
  <c r="A262" i="8"/>
  <c r="U261" i="8"/>
  <c r="O261" i="8"/>
  <c r="A261" i="8"/>
  <c r="U260" i="8"/>
  <c r="O260" i="8"/>
  <c r="A260" i="8"/>
  <c r="U259" i="8"/>
  <c r="O259" i="8"/>
  <c r="A259" i="8"/>
  <c r="U258" i="8"/>
  <c r="O258" i="8"/>
  <c r="A258" i="8"/>
  <c r="U257" i="8"/>
  <c r="O257" i="8"/>
  <c r="A257" i="8"/>
  <c r="U256" i="8"/>
  <c r="O256" i="8"/>
  <c r="A256" i="8"/>
  <c r="U255" i="8"/>
  <c r="O255" i="8"/>
  <c r="A255" i="8"/>
  <c r="U254" i="8"/>
  <c r="O254" i="8"/>
  <c r="A254" i="8"/>
  <c r="U253" i="8"/>
  <c r="O253" i="8"/>
  <c r="A253" i="8"/>
  <c r="U252" i="8"/>
  <c r="O252" i="8"/>
  <c r="A252" i="8"/>
  <c r="U251" i="8"/>
  <c r="O251" i="8"/>
  <c r="A251" i="8"/>
  <c r="U250" i="8"/>
  <c r="O250" i="8"/>
  <c r="A250" i="8"/>
  <c r="U249" i="8"/>
  <c r="O249" i="8"/>
  <c r="A249" i="8"/>
  <c r="U248" i="8"/>
  <c r="O248" i="8"/>
  <c r="A248" i="8"/>
  <c r="U247" i="8"/>
  <c r="O247" i="8"/>
  <c r="A247" i="8"/>
  <c r="U246" i="8"/>
  <c r="O246" i="8"/>
  <c r="A246" i="8"/>
  <c r="U245" i="8"/>
  <c r="O245" i="8"/>
  <c r="A245" i="8"/>
  <c r="U244" i="8"/>
  <c r="O244" i="8"/>
  <c r="A244" i="8"/>
  <c r="U243" i="8"/>
  <c r="O243" i="8"/>
  <c r="A243" i="8"/>
  <c r="U242" i="8"/>
  <c r="O242" i="8"/>
  <c r="A242" i="8"/>
  <c r="U241" i="8"/>
  <c r="O241" i="8"/>
  <c r="A241" i="8"/>
  <c r="U240" i="8"/>
  <c r="O240" i="8"/>
  <c r="A240" i="8"/>
  <c r="U239" i="8"/>
  <c r="O239" i="8"/>
  <c r="A239" i="8"/>
  <c r="U238" i="8"/>
  <c r="O238" i="8"/>
  <c r="A238" i="8"/>
  <c r="U237" i="8"/>
  <c r="O237" i="8"/>
  <c r="A237" i="8"/>
  <c r="U236" i="8"/>
  <c r="O236" i="8"/>
  <c r="A236" i="8"/>
  <c r="U235" i="8"/>
  <c r="O235" i="8"/>
  <c r="A235" i="8"/>
  <c r="U234" i="8"/>
  <c r="O234" i="8"/>
  <c r="A234" i="8"/>
  <c r="U233" i="8"/>
  <c r="O233" i="8"/>
  <c r="A233" i="8"/>
  <c r="U232" i="8"/>
  <c r="O232" i="8"/>
  <c r="A232" i="8"/>
  <c r="U231" i="8"/>
  <c r="O231" i="8"/>
  <c r="A231" i="8"/>
  <c r="U230" i="8"/>
  <c r="O230" i="8"/>
  <c r="A230" i="8"/>
  <c r="U229" i="8"/>
  <c r="O229" i="8"/>
  <c r="A229" i="8"/>
  <c r="U228" i="8"/>
  <c r="O228" i="8"/>
  <c r="A228" i="8"/>
  <c r="U227" i="8"/>
  <c r="O227" i="8"/>
  <c r="A227" i="8"/>
  <c r="U226" i="8"/>
  <c r="O226" i="8"/>
  <c r="A226" i="8"/>
  <c r="U225" i="8"/>
  <c r="O225" i="8"/>
  <c r="A225" i="8"/>
  <c r="U224" i="8"/>
  <c r="O224" i="8"/>
  <c r="A224" i="8"/>
  <c r="U223" i="8"/>
  <c r="O223" i="8"/>
  <c r="A223" i="8"/>
  <c r="U222" i="8"/>
  <c r="O222" i="8"/>
  <c r="A222" i="8"/>
  <c r="U221" i="8"/>
  <c r="O221" i="8"/>
  <c r="A221" i="8"/>
  <c r="U220" i="8"/>
  <c r="O220" i="8"/>
  <c r="A220" i="8"/>
  <c r="U219" i="8"/>
  <c r="O219" i="8"/>
  <c r="A219" i="8"/>
  <c r="U218" i="8"/>
  <c r="O218" i="8"/>
  <c r="A218" i="8"/>
  <c r="U217" i="8"/>
  <c r="O217" i="8"/>
  <c r="A217" i="8"/>
  <c r="U216" i="8"/>
  <c r="O216" i="8"/>
  <c r="A216" i="8"/>
  <c r="U215" i="8"/>
  <c r="O215" i="8"/>
  <c r="A215" i="8"/>
  <c r="U214" i="8"/>
  <c r="O214" i="8"/>
  <c r="A214" i="8"/>
  <c r="U213" i="8"/>
  <c r="O213" i="8"/>
  <c r="A213" i="8"/>
  <c r="U212" i="8"/>
  <c r="O212" i="8"/>
  <c r="A212" i="8"/>
  <c r="U211" i="8"/>
  <c r="O211" i="8"/>
  <c r="A211" i="8"/>
  <c r="U210" i="8"/>
  <c r="O210" i="8"/>
  <c r="A210" i="8"/>
  <c r="U209" i="8"/>
  <c r="O209" i="8"/>
  <c r="A209" i="8"/>
  <c r="U208" i="8"/>
  <c r="O208" i="8"/>
  <c r="A208" i="8"/>
  <c r="U207" i="8"/>
  <c r="O207" i="8"/>
  <c r="A207" i="8"/>
  <c r="U206" i="8"/>
  <c r="O206" i="8"/>
  <c r="A206" i="8"/>
  <c r="U205" i="8"/>
  <c r="O205" i="8"/>
  <c r="A205" i="8"/>
  <c r="U204" i="8"/>
  <c r="O204" i="8"/>
  <c r="A204" i="8"/>
  <c r="U203" i="8"/>
  <c r="O203" i="8"/>
  <c r="A203" i="8"/>
  <c r="U202" i="8"/>
  <c r="O202" i="8"/>
  <c r="A202" i="8"/>
  <c r="U201" i="8"/>
  <c r="O201" i="8"/>
  <c r="A201" i="8"/>
  <c r="U200" i="8"/>
  <c r="O200" i="8"/>
  <c r="A200" i="8"/>
  <c r="U199" i="8"/>
  <c r="O199" i="8"/>
  <c r="A199" i="8"/>
  <c r="U198" i="8"/>
  <c r="O198" i="8"/>
  <c r="A198" i="8"/>
  <c r="U197" i="8"/>
  <c r="O197" i="8"/>
  <c r="A197" i="8"/>
  <c r="U196" i="8"/>
  <c r="O196" i="8"/>
  <c r="A196" i="8"/>
  <c r="U195" i="8"/>
  <c r="O195" i="8"/>
  <c r="A195" i="8"/>
  <c r="U194" i="8"/>
  <c r="O194" i="8"/>
  <c r="A194" i="8"/>
  <c r="U193" i="8"/>
  <c r="O193" i="8"/>
  <c r="A193" i="8"/>
  <c r="U192" i="8"/>
  <c r="O192" i="8"/>
  <c r="A192" i="8"/>
  <c r="U191" i="8"/>
  <c r="O191" i="8"/>
  <c r="A191" i="8"/>
  <c r="U190" i="8"/>
  <c r="O190" i="8"/>
  <c r="A190" i="8"/>
  <c r="U189" i="8"/>
  <c r="O189" i="8"/>
  <c r="A189" i="8"/>
  <c r="U188" i="8"/>
  <c r="O188" i="8"/>
  <c r="A188" i="8"/>
  <c r="U187" i="8"/>
  <c r="O187" i="8"/>
  <c r="A187" i="8"/>
  <c r="U186" i="8"/>
  <c r="O186" i="8"/>
  <c r="A186" i="8"/>
  <c r="U185" i="8"/>
  <c r="O185" i="8"/>
  <c r="A185" i="8"/>
  <c r="U184" i="8"/>
  <c r="O184" i="8"/>
  <c r="A184" i="8"/>
  <c r="U183" i="8"/>
  <c r="O183" i="8"/>
  <c r="A183" i="8"/>
  <c r="U182" i="8"/>
  <c r="O182" i="8"/>
  <c r="A182" i="8"/>
  <c r="U181" i="8"/>
  <c r="O181" i="8"/>
  <c r="A181" i="8"/>
  <c r="U180" i="8"/>
  <c r="O180" i="8"/>
  <c r="A180" i="8"/>
  <c r="U179" i="8"/>
  <c r="O179" i="8"/>
  <c r="A179" i="8"/>
  <c r="U178" i="8"/>
  <c r="O178" i="8"/>
  <c r="A178" i="8"/>
  <c r="U177" i="8"/>
  <c r="O177" i="8"/>
  <c r="A177" i="8"/>
  <c r="U176" i="8"/>
  <c r="O176" i="8"/>
  <c r="A176" i="8"/>
  <c r="U175" i="8"/>
  <c r="O175" i="8"/>
  <c r="A175" i="8"/>
  <c r="U174" i="8"/>
  <c r="O174" i="8"/>
  <c r="A174" i="8"/>
  <c r="U173" i="8"/>
  <c r="O173" i="8"/>
  <c r="A173" i="8"/>
  <c r="U172" i="8"/>
  <c r="O172" i="8"/>
  <c r="A172" i="8"/>
  <c r="U171" i="8"/>
  <c r="O171" i="8"/>
  <c r="A171" i="8"/>
  <c r="U170" i="8"/>
  <c r="O170" i="8"/>
  <c r="A170" i="8"/>
  <c r="U169" i="8"/>
  <c r="O169" i="8"/>
  <c r="A169" i="8"/>
  <c r="U168" i="8"/>
  <c r="O168" i="8"/>
  <c r="A168" i="8"/>
  <c r="U167" i="8"/>
  <c r="O167" i="8"/>
  <c r="A167" i="8"/>
  <c r="U166" i="8"/>
  <c r="O166" i="8"/>
  <c r="A166" i="8"/>
  <c r="U165" i="8"/>
  <c r="O165" i="8"/>
  <c r="A165" i="8"/>
  <c r="U164" i="8"/>
  <c r="O164" i="8"/>
  <c r="A164" i="8"/>
  <c r="U163" i="8"/>
  <c r="O163" i="8"/>
  <c r="A163" i="8"/>
  <c r="U162" i="8"/>
  <c r="O162" i="8"/>
  <c r="A162" i="8"/>
  <c r="U161" i="8"/>
  <c r="O161" i="8"/>
  <c r="A161" i="8"/>
  <c r="U160" i="8"/>
  <c r="O160" i="8"/>
  <c r="A160" i="8"/>
  <c r="U159" i="8"/>
  <c r="O159" i="8"/>
  <c r="A159" i="8"/>
  <c r="U158" i="8"/>
  <c r="O158" i="8"/>
  <c r="A158" i="8"/>
  <c r="U157" i="8"/>
  <c r="O157" i="8"/>
  <c r="A157" i="8"/>
  <c r="U156" i="8"/>
  <c r="O156" i="8"/>
  <c r="A156" i="8"/>
  <c r="U155" i="8"/>
  <c r="O155" i="8"/>
  <c r="A155" i="8"/>
  <c r="U154" i="8"/>
  <c r="O154" i="8"/>
  <c r="A154" i="8"/>
  <c r="U153" i="8"/>
  <c r="O153" i="8"/>
  <c r="A153" i="8"/>
  <c r="U152" i="8"/>
  <c r="O152" i="8"/>
  <c r="A152" i="8"/>
  <c r="U151" i="8"/>
  <c r="O151" i="8"/>
  <c r="A151" i="8"/>
  <c r="U150" i="8"/>
  <c r="O150" i="8"/>
  <c r="A150" i="8"/>
  <c r="U149" i="8"/>
  <c r="O149" i="8"/>
  <c r="A149" i="8"/>
  <c r="U148" i="8"/>
  <c r="O148" i="8"/>
  <c r="A148" i="8"/>
  <c r="U147" i="8"/>
  <c r="O147" i="8"/>
  <c r="A147" i="8"/>
  <c r="U146" i="8"/>
  <c r="O146" i="8"/>
  <c r="A146" i="8"/>
  <c r="U145" i="8"/>
  <c r="O145" i="8"/>
  <c r="A145" i="8"/>
  <c r="U144" i="8"/>
  <c r="O144" i="8"/>
  <c r="A144" i="8"/>
  <c r="U143" i="8"/>
  <c r="O143" i="8"/>
  <c r="A143" i="8"/>
  <c r="U142" i="8"/>
  <c r="O142" i="8"/>
  <c r="A142" i="8"/>
  <c r="U141" i="8"/>
  <c r="O141" i="8"/>
  <c r="A141" i="8"/>
  <c r="U140" i="8"/>
  <c r="O140" i="8"/>
  <c r="A140" i="8"/>
  <c r="U139" i="8"/>
  <c r="O139" i="8"/>
  <c r="A139" i="8"/>
  <c r="U138" i="8"/>
  <c r="O138" i="8"/>
  <c r="A138" i="8"/>
  <c r="U137" i="8"/>
  <c r="O137" i="8"/>
  <c r="A137" i="8"/>
  <c r="U136" i="8"/>
  <c r="O136" i="8"/>
  <c r="A136" i="8"/>
  <c r="U135" i="8"/>
  <c r="O135" i="8"/>
  <c r="A135" i="8"/>
  <c r="U134" i="8"/>
  <c r="O134" i="8"/>
  <c r="A134" i="8"/>
  <c r="U133" i="8"/>
  <c r="O133" i="8"/>
  <c r="A133" i="8"/>
  <c r="U132" i="8"/>
  <c r="O132" i="8"/>
  <c r="A132" i="8"/>
  <c r="U131" i="8"/>
  <c r="O131" i="8"/>
  <c r="A131" i="8"/>
  <c r="U130" i="8"/>
  <c r="O130" i="8"/>
  <c r="A130" i="8"/>
  <c r="U129" i="8"/>
  <c r="O129" i="8"/>
  <c r="A129" i="8"/>
  <c r="U128" i="8"/>
  <c r="O128" i="8"/>
  <c r="A128" i="8"/>
  <c r="U127" i="8"/>
  <c r="O127" i="8"/>
  <c r="A127" i="8"/>
  <c r="U126" i="8"/>
  <c r="O126" i="8"/>
  <c r="A126" i="8"/>
  <c r="U125" i="8"/>
  <c r="O125" i="8"/>
  <c r="A125" i="8"/>
  <c r="U124" i="8"/>
  <c r="O124" i="8"/>
  <c r="A124" i="8"/>
  <c r="U123" i="8"/>
  <c r="O123" i="8"/>
  <c r="A123" i="8"/>
  <c r="U122" i="8"/>
  <c r="O122" i="8"/>
  <c r="A122" i="8"/>
  <c r="U121" i="8"/>
  <c r="O121" i="8"/>
  <c r="A121" i="8"/>
  <c r="U120" i="8"/>
  <c r="O120" i="8"/>
  <c r="A120" i="8"/>
  <c r="U119" i="8"/>
  <c r="O119" i="8"/>
  <c r="A119" i="8"/>
  <c r="U118" i="8"/>
  <c r="O118" i="8"/>
  <c r="A118" i="8"/>
  <c r="U117" i="8"/>
  <c r="O117" i="8"/>
  <c r="A117" i="8"/>
  <c r="U116" i="8"/>
  <c r="O116" i="8"/>
  <c r="A116" i="8"/>
  <c r="U115" i="8"/>
  <c r="O115" i="8"/>
  <c r="A115" i="8"/>
  <c r="U114" i="8"/>
  <c r="O114" i="8"/>
  <c r="A114" i="8"/>
  <c r="U113" i="8"/>
  <c r="O113" i="8"/>
  <c r="A113" i="8"/>
  <c r="U112" i="8"/>
  <c r="O112" i="8"/>
  <c r="A112" i="8"/>
  <c r="U111" i="8"/>
  <c r="O111" i="8"/>
  <c r="A111" i="8"/>
  <c r="U110" i="8"/>
  <c r="O110" i="8"/>
  <c r="A110" i="8"/>
  <c r="U109" i="8"/>
  <c r="O109" i="8"/>
  <c r="A109" i="8"/>
  <c r="U108" i="8"/>
  <c r="O108" i="8"/>
  <c r="A108" i="8"/>
  <c r="U107" i="8"/>
  <c r="O107" i="8"/>
  <c r="A107" i="8"/>
  <c r="U106" i="8"/>
  <c r="O106" i="8"/>
  <c r="A106" i="8"/>
  <c r="U105" i="8"/>
  <c r="O105" i="8"/>
  <c r="A105" i="8"/>
  <c r="U104" i="8"/>
  <c r="O104" i="8"/>
  <c r="A104" i="8"/>
  <c r="U103" i="8"/>
  <c r="O103" i="8"/>
  <c r="A103" i="8"/>
  <c r="U102" i="8"/>
  <c r="O102" i="8"/>
  <c r="A102" i="8"/>
  <c r="U101" i="8"/>
  <c r="O101" i="8"/>
  <c r="A101" i="8"/>
  <c r="U100" i="8"/>
  <c r="O100" i="8"/>
  <c r="A100" i="8"/>
  <c r="U99" i="8"/>
  <c r="O99" i="8"/>
  <c r="A99" i="8"/>
  <c r="U98" i="8"/>
  <c r="O98" i="8"/>
  <c r="A98" i="8"/>
  <c r="U97" i="8"/>
  <c r="O97" i="8"/>
  <c r="A97" i="8"/>
  <c r="U96" i="8"/>
  <c r="O96" i="8"/>
  <c r="A96" i="8"/>
  <c r="U95" i="8"/>
  <c r="O95" i="8"/>
  <c r="A95" i="8"/>
  <c r="U94" i="8"/>
  <c r="O94" i="8"/>
  <c r="A94" i="8"/>
  <c r="U93" i="8"/>
  <c r="O93" i="8"/>
  <c r="A93" i="8"/>
  <c r="U92" i="8"/>
  <c r="O92" i="8"/>
  <c r="A92" i="8"/>
  <c r="U91" i="8"/>
  <c r="O91" i="8"/>
  <c r="A91" i="8"/>
  <c r="U90" i="8"/>
  <c r="O90" i="8"/>
  <c r="A90" i="8"/>
  <c r="U89" i="8"/>
  <c r="O89" i="8"/>
  <c r="A89" i="8"/>
  <c r="U88" i="8"/>
  <c r="O88" i="8"/>
  <c r="A88" i="8"/>
  <c r="U87" i="8"/>
  <c r="O87" i="8"/>
  <c r="A87" i="8"/>
  <c r="U86" i="8"/>
  <c r="O86" i="8"/>
  <c r="A86" i="8"/>
  <c r="U85" i="8"/>
  <c r="O85" i="8"/>
  <c r="A85" i="8"/>
  <c r="U84" i="8"/>
  <c r="O84" i="8"/>
  <c r="A84" i="8"/>
  <c r="U83" i="8"/>
  <c r="O83" i="8"/>
  <c r="A83" i="8"/>
  <c r="U82" i="8"/>
  <c r="O82" i="8"/>
  <c r="A82" i="8"/>
  <c r="U81" i="8"/>
  <c r="O81" i="8"/>
  <c r="A81" i="8"/>
  <c r="U80" i="8"/>
  <c r="O80" i="8"/>
  <c r="A80" i="8"/>
  <c r="U79" i="8"/>
  <c r="O79" i="8"/>
  <c r="A79" i="8"/>
  <c r="U78" i="8"/>
  <c r="O78" i="8"/>
  <c r="A78" i="8"/>
  <c r="U77" i="8"/>
  <c r="O77" i="8"/>
  <c r="A77" i="8"/>
  <c r="U76" i="8"/>
  <c r="O76" i="8"/>
  <c r="A76" i="8"/>
  <c r="U75" i="8"/>
  <c r="O75" i="8"/>
  <c r="A75" i="8"/>
  <c r="U74" i="8"/>
  <c r="O74" i="8"/>
  <c r="A74" i="8"/>
  <c r="U73" i="8"/>
  <c r="O73" i="8"/>
  <c r="A73" i="8"/>
  <c r="U72" i="8"/>
  <c r="O72" i="8"/>
  <c r="A72" i="8"/>
  <c r="U71" i="8"/>
  <c r="O71" i="8"/>
  <c r="A71" i="8"/>
  <c r="U70" i="8"/>
  <c r="O70" i="8"/>
  <c r="A70" i="8"/>
  <c r="U69" i="8"/>
  <c r="O69" i="8"/>
  <c r="A69" i="8"/>
  <c r="U68" i="8"/>
  <c r="O68" i="8"/>
  <c r="A68" i="8"/>
  <c r="U67" i="8"/>
  <c r="O67" i="8"/>
  <c r="A67" i="8"/>
  <c r="U66" i="8"/>
  <c r="O66" i="8"/>
  <c r="A66" i="8"/>
  <c r="U65" i="8"/>
  <c r="O65" i="8"/>
  <c r="A65" i="8"/>
  <c r="U64" i="8"/>
  <c r="O64" i="8"/>
  <c r="A64" i="8"/>
  <c r="U63" i="8"/>
  <c r="O63" i="8"/>
  <c r="A63" i="8"/>
  <c r="U62" i="8"/>
  <c r="O62" i="8"/>
  <c r="A62" i="8"/>
  <c r="U61" i="8"/>
  <c r="O61" i="8"/>
  <c r="A61" i="8"/>
  <c r="U60" i="8"/>
  <c r="O60" i="8"/>
  <c r="A60" i="8"/>
  <c r="U59" i="8"/>
  <c r="O59" i="8"/>
  <c r="A59" i="8"/>
  <c r="U58" i="8"/>
  <c r="O58" i="8"/>
  <c r="A58" i="8"/>
  <c r="U57" i="8"/>
  <c r="O57" i="8"/>
  <c r="A57" i="8"/>
  <c r="U56" i="8"/>
  <c r="O56" i="8"/>
  <c r="A56" i="8"/>
  <c r="U55" i="8"/>
  <c r="O55" i="8"/>
  <c r="A55" i="8"/>
  <c r="U54" i="8"/>
  <c r="O54" i="8"/>
  <c r="A54" i="8"/>
  <c r="U53" i="8"/>
  <c r="O53" i="8"/>
  <c r="A53" i="8"/>
  <c r="U52" i="8"/>
  <c r="O52" i="8"/>
  <c r="A52" i="8"/>
  <c r="U51" i="8"/>
  <c r="O51" i="8"/>
  <c r="A51" i="8"/>
  <c r="U50" i="8"/>
  <c r="O50" i="8"/>
  <c r="A50" i="8"/>
  <c r="U49" i="8"/>
  <c r="O49" i="8"/>
  <c r="A49" i="8"/>
  <c r="U48" i="8"/>
  <c r="O48" i="8"/>
  <c r="A48" i="8"/>
  <c r="U47" i="8"/>
  <c r="O47" i="8"/>
  <c r="A47" i="8"/>
  <c r="U46" i="8"/>
  <c r="O46" i="8"/>
  <c r="A46" i="8"/>
  <c r="U45" i="8"/>
  <c r="O45" i="8"/>
  <c r="A45" i="8"/>
  <c r="U44" i="8"/>
  <c r="O44" i="8"/>
  <c r="A44" i="8"/>
  <c r="U43" i="8"/>
  <c r="O43" i="8"/>
  <c r="A43" i="8"/>
  <c r="U42" i="8"/>
  <c r="O42" i="8"/>
  <c r="A42" i="8"/>
  <c r="U41" i="8"/>
  <c r="O41" i="8"/>
  <c r="A41" i="8"/>
  <c r="U40" i="8"/>
  <c r="O40" i="8"/>
  <c r="A40" i="8"/>
  <c r="U39" i="8"/>
  <c r="O39" i="8"/>
  <c r="A39" i="8"/>
  <c r="U38" i="8"/>
  <c r="O38" i="8"/>
  <c r="A38" i="8"/>
  <c r="U37" i="8"/>
  <c r="O37" i="8"/>
  <c r="A37" i="8"/>
  <c r="U36" i="8"/>
  <c r="O36" i="8"/>
  <c r="A36" i="8"/>
  <c r="U35" i="8"/>
  <c r="O35" i="8"/>
  <c r="A35" i="8"/>
  <c r="U34" i="8"/>
  <c r="O34" i="8"/>
  <c r="A34" i="8"/>
  <c r="U33" i="8"/>
  <c r="O33" i="8"/>
  <c r="A33" i="8"/>
  <c r="U32" i="8"/>
  <c r="O32" i="8"/>
  <c r="A32" i="8"/>
  <c r="U31" i="8"/>
  <c r="O31" i="8"/>
  <c r="A31" i="8"/>
  <c r="U30" i="8"/>
  <c r="O30" i="8"/>
  <c r="A30" i="8"/>
  <c r="U29" i="8"/>
  <c r="O29" i="8"/>
  <c r="A29" i="8"/>
  <c r="U28" i="8"/>
  <c r="O28" i="8"/>
  <c r="A28" i="8"/>
  <c r="U27" i="8"/>
  <c r="O27" i="8"/>
  <c r="A27" i="8"/>
  <c r="U26" i="8"/>
  <c r="O26" i="8"/>
  <c r="A26" i="8"/>
  <c r="U25" i="8"/>
  <c r="O25" i="8"/>
  <c r="A25" i="8"/>
  <c r="U24" i="8"/>
  <c r="O24" i="8"/>
  <c r="A24" i="8"/>
  <c r="U23" i="8"/>
  <c r="O23" i="8"/>
  <c r="A23" i="8"/>
  <c r="U22" i="8"/>
  <c r="O22" i="8"/>
  <c r="A22" i="8"/>
  <c r="U21" i="8"/>
  <c r="O21" i="8"/>
  <c r="A21" i="8"/>
  <c r="U20" i="8"/>
  <c r="O20" i="8"/>
  <c r="A20" i="8"/>
  <c r="U19" i="8"/>
  <c r="O19" i="8"/>
  <c r="A19" i="8"/>
  <c r="U18" i="8"/>
  <c r="O18" i="8"/>
  <c r="A18" i="8"/>
  <c r="U17" i="8"/>
  <c r="O17" i="8"/>
  <c r="A17" i="8"/>
  <c r="U16" i="8"/>
  <c r="O16" i="8"/>
  <c r="A16" i="8"/>
  <c r="U15" i="8"/>
  <c r="O15" i="8"/>
  <c r="A15" i="8"/>
  <c r="U14" i="8"/>
  <c r="O14" i="8"/>
  <c r="A14" i="8"/>
  <c r="U13" i="8"/>
  <c r="O13" i="8"/>
  <c r="A13" i="8"/>
  <c r="U12" i="8"/>
  <c r="O12" i="8"/>
  <c r="A12" i="8"/>
  <c r="U11" i="8"/>
  <c r="O11" i="8"/>
  <c r="A11" i="8"/>
  <c r="U10" i="8"/>
  <c r="O10" i="8"/>
  <c r="A10" i="8"/>
  <c r="U9" i="8"/>
  <c r="O9" i="8"/>
  <c r="A9" i="8"/>
  <c r="U8" i="8"/>
  <c r="O8" i="8"/>
  <c r="A8" i="8"/>
  <c r="U7" i="8"/>
  <c r="O7" i="8"/>
  <c r="A7" i="8"/>
  <c r="D4" i="8"/>
  <c r="B4" i="8"/>
  <c r="S306" i="7"/>
  <c r="N306" i="7"/>
  <c r="A306" i="7"/>
  <c r="S305" i="7"/>
  <c r="N305" i="7"/>
  <c r="A305" i="7"/>
  <c r="S304" i="7"/>
  <c r="N304" i="7"/>
  <c r="A304" i="7"/>
  <c r="S303" i="7"/>
  <c r="N303" i="7"/>
  <c r="A303" i="7"/>
  <c r="S302" i="7"/>
  <c r="N302" i="7"/>
  <c r="A302" i="7"/>
  <c r="S301" i="7"/>
  <c r="N301" i="7"/>
  <c r="A301" i="7"/>
  <c r="S300" i="7"/>
  <c r="N300" i="7"/>
  <c r="A300" i="7"/>
  <c r="S299" i="7"/>
  <c r="N299" i="7"/>
  <c r="A299" i="7"/>
  <c r="S298" i="7"/>
  <c r="N298" i="7"/>
  <c r="A298" i="7"/>
  <c r="S297" i="7"/>
  <c r="N297" i="7"/>
  <c r="A297" i="7"/>
  <c r="S296" i="7"/>
  <c r="N296" i="7"/>
  <c r="A296" i="7"/>
  <c r="S295" i="7"/>
  <c r="N295" i="7"/>
  <c r="A295" i="7"/>
  <c r="S294" i="7"/>
  <c r="N294" i="7"/>
  <c r="A294" i="7"/>
  <c r="S293" i="7"/>
  <c r="N293" i="7"/>
  <c r="A293" i="7"/>
  <c r="S292" i="7"/>
  <c r="N292" i="7"/>
  <c r="A292" i="7"/>
  <c r="S291" i="7"/>
  <c r="N291" i="7"/>
  <c r="A291" i="7"/>
  <c r="S290" i="7"/>
  <c r="N290" i="7"/>
  <c r="A290" i="7"/>
  <c r="S289" i="7"/>
  <c r="N289" i="7"/>
  <c r="A289" i="7"/>
  <c r="S288" i="7"/>
  <c r="N288" i="7"/>
  <c r="A288" i="7"/>
  <c r="S287" i="7"/>
  <c r="N287" i="7"/>
  <c r="A287" i="7"/>
  <c r="S286" i="7"/>
  <c r="N286" i="7"/>
  <c r="A286" i="7"/>
  <c r="S285" i="7"/>
  <c r="N285" i="7"/>
  <c r="A285" i="7"/>
  <c r="S284" i="7"/>
  <c r="N284" i="7"/>
  <c r="A284" i="7"/>
  <c r="S283" i="7"/>
  <c r="N283" i="7"/>
  <c r="A283" i="7"/>
  <c r="S282" i="7"/>
  <c r="N282" i="7"/>
  <c r="A282" i="7"/>
  <c r="S281" i="7"/>
  <c r="N281" i="7"/>
  <c r="A281" i="7"/>
  <c r="S280" i="7"/>
  <c r="N280" i="7"/>
  <c r="A280" i="7"/>
  <c r="S279" i="7"/>
  <c r="N279" i="7"/>
  <c r="A279" i="7"/>
  <c r="S278" i="7"/>
  <c r="N278" i="7"/>
  <c r="A278" i="7"/>
  <c r="S277" i="7"/>
  <c r="N277" i="7"/>
  <c r="A277" i="7"/>
  <c r="S276" i="7"/>
  <c r="N276" i="7"/>
  <c r="A276" i="7"/>
  <c r="S275" i="7"/>
  <c r="N275" i="7"/>
  <c r="A275" i="7"/>
  <c r="S274" i="7"/>
  <c r="N274" i="7"/>
  <c r="A274" i="7"/>
  <c r="S273" i="7"/>
  <c r="N273" i="7"/>
  <c r="A273" i="7"/>
  <c r="S272" i="7"/>
  <c r="N272" i="7"/>
  <c r="A272" i="7"/>
  <c r="S271" i="7"/>
  <c r="N271" i="7"/>
  <c r="A271" i="7"/>
  <c r="S270" i="7"/>
  <c r="N270" i="7"/>
  <c r="A270" i="7"/>
  <c r="S269" i="7"/>
  <c r="N269" i="7"/>
  <c r="A269" i="7"/>
  <c r="S268" i="7"/>
  <c r="N268" i="7"/>
  <c r="A268" i="7"/>
  <c r="S267" i="7"/>
  <c r="N267" i="7"/>
  <c r="A267" i="7"/>
  <c r="S266" i="7"/>
  <c r="N266" i="7"/>
  <c r="A266" i="7"/>
  <c r="S265" i="7"/>
  <c r="N265" i="7"/>
  <c r="A265" i="7"/>
  <c r="S264" i="7"/>
  <c r="N264" i="7"/>
  <c r="A264" i="7"/>
  <c r="S263" i="7"/>
  <c r="N263" i="7"/>
  <c r="A263" i="7"/>
  <c r="S262" i="7"/>
  <c r="N262" i="7"/>
  <c r="A262" i="7"/>
  <c r="S261" i="7"/>
  <c r="N261" i="7"/>
  <c r="A261" i="7"/>
  <c r="S260" i="7"/>
  <c r="N260" i="7"/>
  <c r="A260" i="7"/>
  <c r="S259" i="7"/>
  <c r="N259" i="7"/>
  <c r="A259" i="7"/>
  <c r="S258" i="7"/>
  <c r="N258" i="7"/>
  <c r="A258" i="7"/>
  <c r="S257" i="7"/>
  <c r="N257" i="7"/>
  <c r="A257" i="7"/>
  <c r="S256" i="7"/>
  <c r="N256" i="7"/>
  <c r="A256" i="7"/>
  <c r="S255" i="7"/>
  <c r="N255" i="7"/>
  <c r="A255" i="7"/>
  <c r="S254" i="7"/>
  <c r="N254" i="7"/>
  <c r="A254" i="7"/>
  <c r="S253" i="7"/>
  <c r="N253" i="7"/>
  <c r="A253" i="7"/>
  <c r="S252" i="7"/>
  <c r="N252" i="7"/>
  <c r="A252" i="7"/>
  <c r="S251" i="7"/>
  <c r="N251" i="7"/>
  <c r="A251" i="7"/>
  <c r="S250" i="7"/>
  <c r="N250" i="7"/>
  <c r="A250" i="7"/>
  <c r="S249" i="7"/>
  <c r="N249" i="7"/>
  <c r="A249" i="7"/>
  <c r="S248" i="7"/>
  <c r="N248" i="7"/>
  <c r="A248" i="7"/>
  <c r="S247" i="7"/>
  <c r="N247" i="7"/>
  <c r="A247" i="7"/>
  <c r="S246" i="7"/>
  <c r="N246" i="7"/>
  <c r="A246" i="7"/>
  <c r="S245" i="7"/>
  <c r="N245" i="7"/>
  <c r="A245" i="7"/>
  <c r="S244" i="7"/>
  <c r="N244" i="7"/>
  <c r="A244" i="7"/>
  <c r="S243" i="7"/>
  <c r="N243" i="7"/>
  <c r="A243" i="7"/>
  <c r="S242" i="7"/>
  <c r="N242" i="7"/>
  <c r="A242" i="7"/>
  <c r="S241" i="7"/>
  <c r="N241" i="7"/>
  <c r="A241" i="7"/>
  <c r="S240" i="7"/>
  <c r="N240" i="7"/>
  <c r="A240" i="7"/>
  <c r="S239" i="7"/>
  <c r="N239" i="7"/>
  <c r="A239" i="7"/>
  <c r="S238" i="7"/>
  <c r="N238" i="7"/>
  <c r="A238" i="7"/>
  <c r="S237" i="7"/>
  <c r="N237" i="7"/>
  <c r="A237" i="7"/>
  <c r="S236" i="7"/>
  <c r="N236" i="7"/>
  <c r="A236" i="7"/>
  <c r="S235" i="7"/>
  <c r="N235" i="7"/>
  <c r="A235" i="7"/>
  <c r="S234" i="7"/>
  <c r="N234" i="7"/>
  <c r="A234" i="7"/>
  <c r="S233" i="7"/>
  <c r="N233" i="7"/>
  <c r="A233" i="7"/>
  <c r="S232" i="7"/>
  <c r="N232" i="7"/>
  <c r="A232" i="7"/>
  <c r="S231" i="7"/>
  <c r="N231" i="7"/>
  <c r="A231" i="7"/>
  <c r="S230" i="7"/>
  <c r="N230" i="7"/>
  <c r="A230" i="7"/>
  <c r="S229" i="7"/>
  <c r="N229" i="7"/>
  <c r="A229" i="7"/>
  <c r="S228" i="7"/>
  <c r="N228" i="7"/>
  <c r="A228" i="7"/>
  <c r="S227" i="7"/>
  <c r="N227" i="7"/>
  <c r="A227" i="7"/>
  <c r="S226" i="7"/>
  <c r="N226" i="7"/>
  <c r="A226" i="7"/>
  <c r="S225" i="7"/>
  <c r="N225" i="7"/>
  <c r="A225" i="7"/>
  <c r="S224" i="7"/>
  <c r="N224" i="7"/>
  <c r="A224" i="7"/>
  <c r="S223" i="7"/>
  <c r="N223" i="7"/>
  <c r="A223" i="7"/>
  <c r="S222" i="7"/>
  <c r="N222" i="7"/>
  <c r="A222" i="7"/>
  <c r="S221" i="7"/>
  <c r="N221" i="7"/>
  <c r="A221" i="7"/>
  <c r="S220" i="7"/>
  <c r="N220" i="7"/>
  <c r="A220" i="7"/>
  <c r="S219" i="7"/>
  <c r="N219" i="7"/>
  <c r="A219" i="7"/>
  <c r="S218" i="7"/>
  <c r="N218" i="7"/>
  <c r="A218" i="7"/>
  <c r="S217" i="7"/>
  <c r="N217" i="7"/>
  <c r="A217" i="7"/>
  <c r="S216" i="7"/>
  <c r="N216" i="7"/>
  <c r="A216" i="7"/>
  <c r="S215" i="7"/>
  <c r="N215" i="7"/>
  <c r="A215" i="7"/>
  <c r="S214" i="7"/>
  <c r="N214" i="7"/>
  <c r="A214" i="7"/>
  <c r="S213" i="7"/>
  <c r="N213" i="7"/>
  <c r="A213" i="7"/>
  <c r="S212" i="7"/>
  <c r="N212" i="7"/>
  <c r="A212" i="7"/>
  <c r="S211" i="7"/>
  <c r="N211" i="7"/>
  <c r="A211" i="7"/>
  <c r="S210" i="7"/>
  <c r="N210" i="7"/>
  <c r="A210" i="7"/>
  <c r="S209" i="7"/>
  <c r="N209" i="7"/>
  <c r="A209" i="7"/>
  <c r="S208" i="7"/>
  <c r="N208" i="7"/>
  <c r="A208" i="7"/>
  <c r="S207" i="7"/>
  <c r="N207" i="7"/>
  <c r="A207" i="7"/>
  <c r="S206" i="7"/>
  <c r="N206" i="7"/>
  <c r="A206" i="7"/>
  <c r="S205" i="7"/>
  <c r="N205" i="7"/>
  <c r="A205" i="7"/>
  <c r="S204" i="7"/>
  <c r="N204" i="7"/>
  <c r="A204" i="7"/>
  <c r="S203" i="7"/>
  <c r="N203" i="7"/>
  <c r="A203" i="7"/>
  <c r="S202" i="7"/>
  <c r="N202" i="7"/>
  <c r="A202" i="7"/>
  <c r="S201" i="7"/>
  <c r="N201" i="7"/>
  <c r="A201" i="7"/>
  <c r="S200" i="7"/>
  <c r="N200" i="7"/>
  <c r="A200" i="7"/>
  <c r="S199" i="7"/>
  <c r="N199" i="7"/>
  <c r="A199" i="7"/>
  <c r="S198" i="7"/>
  <c r="N198" i="7"/>
  <c r="A198" i="7"/>
  <c r="S197" i="7"/>
  <c r="N197" i="7"/>
  <c r="A197" i="7"/>
  <c r="S196" i="7"/>
  <c r="N196" i="7"/>
  <c r="A196" i="7"/>
  <c r="S195" i="7"/>
  <c r="N195" i="7"/>
  <c r="A195" i="7"/>
  <c r="S194" i="7"/>
  <c r="N194" i="7"/>
  <c r="A194" i="7"/>
  <c r="S193" i="7"/>
  <c r="N193" i="7"/>
  <c r="A193" i="7"/>
  <c r="S192" i="7"/>
  <c r="N192" i="7"/>
  <c r="A192" i="7"/>
  <c r="S191" i="7"/>
  <c r="N191" i="7"/>
  <c r="A191" i="7"/>
  <c r="S190" i="7"/>
  <c r="N190" i="7"/>
  <c r="A190" i="7"/>
  <c r="S189" i="7"/>
  <c r="N189" i="7"/>
  <c r="A189" i="7"/>
  <c r="S188" i="7"/>
  <c r="N188" i="7"/>
  <c r="A188" i="7"/>
  <c r="S187" i="7"/>
  <c r="N187" i="7"/>
  <c r="A187" i="7"/>
  <c r="S186" i="7"/>
  <c r="N186" i="7"/>
  <c r="A186" i="7"/>
  <c r="S185" i="7"/>
  <c r="N185" i="7"/>
  <c r="A185" i="7"/>
  <c r="S184" i="7"/>
  <c r="N184" i="7"/>
  <c r="A184" i="7"/>
  <c r="S183" i="7"/>
  <c r="N183" i="7"/>
  <c r="A183" i="7"/>
  <c r="S182" i="7"/>
  <c r="N182" i="7"/>
  <c r="A182" i="7"/>
  <c r="S181" i="7"/>
  <c r="N181" i="7"/>
  <c r="A181" i="7"/>
  <c r="S180" i="7"/>
  <c r="N180" i="7"/>
  <c r="A180" i="7"/>
  <c r="S179" i="7"/>
  <c r="N179" i="7"/>
  <c r="A179" i="7"/>
  <c r="S178" i="7"/>
  <c r="N178" i="7"/>
  <c r="A178" i="7"/>
  <c r="S177" i="7"/>
  <c r="N177" i="7"/>
  <c r="A177" i="7"/>
  <c r="S176" i="7"/>
  <c r="N176" i="7"/>
  <c r="A176" i="7"/>
  <c r="S175" i="7"/>
  <c r="N175" i="7"/>
  <c r="A175" i="7"/>
  <c r="S174" i="7"/>
  <c r="N174" i="7"/>
  <c r="A174" i="7"/>
  <c r="S173" i="7"/>
  <c r="N173" i="7"/>
  <c r="A173" i="7"/>
  <c r="S172" i="7"/>
  <c r="N172" i="7"/>
  <c r="A172" i="7"/>
  <c r="S171" i="7"/>
  <c r="N171" i="7"/>
  <c r="A171" i="7"/>
  <c r="S170" i="7"/>
  <c r="N170" i="7"/>
  <c r="A170" i="7"/>
  <c r="S169" i="7"/>
  <c r="N169" i="7"/>
  <c r="A169" i="7"/>
  <c r="S168" i="7"/>
  <c r="N168" i="7"/>
  <c r="A168" i="7"/>
  <c r="S167" i="7"/>
  <c r="N167" i="7"/>
  <c r="A167" i="7"/>
  <c r="S166" i="7"/>
  <c r="N166" i="7"/>
  <c r="A166" i="7"/>
  <c r="S165" i="7"/>
  <c r="N165" i="7"/>
  <c r="A165" i="7"/>
  <c r="S164" i="7"/>
  <c r="N164" i="7"/>
  <c r="A164" i="7"/>
  <c r="S163" i="7"/>
  <c r="N163" i="7"/>
  <c r="A163" i="7"/>
  <c r="S162" i="7"/>
  <c r="N162" i="7"/>
  <c r="A162" i="7"/>
  <c r="S161" i="7"/>
  <c r="N161" i="7"/>
  <c r="A161" i="7"/>
  <c r="S160" i="7"/>
  <c r="N160" i="7"/>
  <c r="A160" i="7"/>
  <c r="S159" i="7"/>
  <c r="N159" i="7"/>
  <c r="A159" i="7"/>
  <c r="S158" i="7"/>
  <c r="N158" i="7"/>
  <c r="A158" i="7"/>
  <c r="S157" i="7"/>
  <c r="N157" i="7"/>
  <c r="A157" i="7"/>
  <c r="S156" i="7"/>
  <c r="N156" i="7"/>
  <c r="A156" i="7"/>
  <c r="S155" i="7"/>
  <c r="N155" i="7"/>
  <c r="A155" i="7"/>
  <c r="S154" i="7"/>
  <c r="N154" i="7"/>
  <c r="A154" i="7"/>
  <c r="S153" i="7"/>
  <c r="N153" i="7"/>
  <c r="A153" i="7"/>
  <c r="S152" i="7"/>
  <c r="N152" i="7"/>
  <c r="A152" i="7"/>
  <c r="S151" i="7"/>
  <c r="N151" i="7"/>
  <c r="A151" i="7"/>
  <c r="S150" i="7"/>
  <c r="N150" i="7"/>
  <c r="A150" i="7"/>
  <c r="S149" i="7"/>
  <c r="N149" i="7"/>
  <c r="A149" i="7"/>
  <c r="S148" i="7"/>
  <c r="N148" i="7"/>
  <c r="A148" i="7"/>
  <c r="S147" i="7"/>
  <c r="N147" i="7"/>
  <c r="A147" i="7"/>
  <c r="S146" i="7"/>
  <c r="N146" i="7"/>
  <c r="A146" i="7"/>
  <c r="S145" i="7"/>
  <c r="N145" i="7"/>
  <c r="A145" i="7"/>
  <c r="S144" i="7"/>
  <c r="N144" i="7"/>
  <c r="A144" i="7"/>
  <c r="S143" i="7"/>
  <c r="N143" i="7"/>
  <c r="A143" i="7"/>
  <c r="S142" i="7"/>
  <c r="N142" i="7"/>
  <c r="A142" i="7"/>
  <c r="S141" i="7"/>
  <c r="N141" i="7"/>
  <c r="A141" i="7"/>
  <c r="S140" i="7"/>
  <c r="N140" i="7"/>
  <c r="A140" i="7"/>
  <c r="S139" i="7"/>
  <c r="N139" i="7"/>
  <c r="A139" i="7"/>
  <c r="S138" i="7"/>
  <c r="N138" i="7"/>
  <c r="A138" i="7"/>
  <c r="S137" i="7"/>
  <c r="N137" i="7"/>
  <c r="A137" i="7"/>
  <c r="S136" i="7"/>
  <c r="N136" i="7"/>
  <c r="A136" i="7"/>
  <c r="S135" i="7"/>
  <c r="N135" i="7"/>
  <c r="A135" i="7"/>
  <c r="S134" i="7"/>
  <c r="N134" i="7"/>
  <c r="A134" i="7"/>
  <c r="S133" i="7"/>
  <c r="N133" i="7"/>
  <c r="A133" i="7"/>
  <c r="S132" i="7"/>
  <c r="N132" i="7"/>
  <c r="A132" i="7"/>
  <c r="S131" i="7"/>
  <c r="N131" i="7"/>
  <c r="A131" i="7"/>
  <c r="S130" i="7"/>
  <c r="N130" i="7"/>
  <c r="A130" i="7"/>
  <c r="S129" i="7"/>
  <c r="N129" i="7"/>
  <c r="A129" i="7"/>
  <c r="S128" i="7"/>
  <c r="N128" i="7"/>
  <c r="A128" i="7"/>
  <c r="S127" i="7"/>
  <c r="N127" i="7"/>
  <c r="A127" i="7"/>
  <c r="S126" i="7"/>
  <c r="N126" i="7"/>
  <c r="A126" i="7"/>
  <c r="S125" i="7"/>
  <c r="N125" i="7"/>
  <c r="A125" i="7"/>
  <c r="S124" i="7"/>
  <c r="N124" i="7"/>
  <c r="A124" i="7"/>
  <c r="S123" i="7"/>
  <c r="N123" i="7"/>
  <c r="A123" i="7"/>
  <c r="S122" i="7"/>
  <c r="N122" i="7"/>
  <c r="A122" i="7"/>
  <c r="S121" i="7"/>
  <c r="N121" i="7"/>
  <c r="A121" i="7"/>
  <c r="S120" i="7"/>
  <c r="N120" i="7"/>
  <c r="A120" i="7"/>
  <c r="S119" i="7"/>
  <c r="N119" i="7"/>
  <c r="A119" i="7"/>
  <c r="S118" i="7"/>
  <c r="N118" i="7"/>
  <c r="A118" i="7"/>
  <c r="S117" i="7"/>
  <c r="N117" i="7"/>
  <c r="A117" i="7"/>
  <c r="S116" i="7"/>
  <c r="N116" i="7"/>
  <c r="A116" i="7"/>
  <c r="S115" i="7"/>
  <c r="N115" i="7"/>
  <c r="A115" i="7"/>
  <c r="S114" i="7"/>
  <c r="N114" i="7"/>
  <c r="A114" i="7"/>
  <c r="S113" i="7"/>
  <c r="N113" i="7"/>
  <c r="A113" i="7"/>
  <c r="S112" i="7"/>
  <c r="N112" i="7"/>
  <c r="A112" i="7"/>
  <c r="S111" i="7"/>
  <c r="N111" i="7"/>
  <c r="A111" i="7"/>
  <c r="S110" i="7"/>
  <c r="N110" i="7"/>
  <c r="A110" i="7"/>
  <c r="S109" i="7"/>
  <c r="N109" i="7"/>
  <c r="A109" i="7"/>
  <c r="S108" i="7"/>
  <c r="N108" i="7"/>
  <c r="A108" i="7"/>
  <c r="S107" i="7"/>
  <c r="N107" i="7"/>
  <c r="A107" i="7"/>
  <c r="S106" i="7"/>
  <c r="N106" i="7"/>
  <c r="A106" i="7"/>
  <c r="S105" i="7"/>
  <c r="N105" i="7"/>
  <c r="A105" i="7"/>
  <c r="S104" i="7"/>
  <c r="N104" i="7"/>
  <c r="A104" i="7"/>
  <c r="S103" i="7"/>
  <c r="N103" i="7"/>
  <c r="A103" i="7"/>
  <c r="S102" i="7"/>
  <c r="N102" i="7"/>
  <c r="A102" i="7"/>
  <c r="S101" i="7"/>
  <c r="N101" i="7"/>
  <c r="A101" i="7"/>
  <c r="S100" i="7"/>
  <c r="N100" i="7"/>
  <c r="A100" i="7"/>
  <c r="S99" i="7"/>
  <c r="N99" i="7"/>
  <c r="A99" i="7"/>
  <c r="S98" i="7"/>
  <c r="N98" i="7"/>
  <c r="A98" i="7"/>
  <c r="S97" i="7"/>
  <c r="N97" i="7"/>
  <c r="A97" i="7"/>
  <c r="S96" i="7"/>
  <c r="N96" i="7"/>
  <c r="A96" i="7"/>
  <c r="S95" i="7"/>
  <c r="N95" i="7"/>
  <c r="A95" i="7"/>
  <c r="S94" i="7"/>
  <c r="N94" i="7"/>
  <c r="A94" i="7"/>
  <c r="S93" i="7"/>
  <c r="N93" i="7"/>
  <c r="A93" i="7"/>
  <c r="S92" i="7"/>
  <c r="N92" i="7"/>
  <c r="A92" i="7"/>
  <c r="S91" i="7"/>
  <c r="N91" i="7"/>
  <c r="A91" i="7"/>
  <c r="S90" i="7"/>
  <c r="N90" i="7"/>
  <c r="A90" i="7"/>
  <c r="S89" i="7"/>
  <c r="N89" i="7"/>
  <c r="A89" i="7"/>
  <c r="S88" i="7"/>
  <c r="N88" i="7"/>
  <c r="A88" i="7"/>
  <c r="S87" i="7"/>
  <c r="N87" i="7"/>
  <c r="A87" i="7"/>
  <c r="S86" i="7"/>
  <c r="N86" i="7"/>
  <c r="A86" i="7"/>
  <c r="S85" i="7"/>
  <c r="N85" i="7"/>
  <c r="A85" i="7"/>
  <c r="S84" i="7"/>
  <c r="N84" i="7"/>
  <c r="A84" i="7"/>
  <c r="S83" i="7"/>
  <c r="N83" i="7"/>
  <c r="A83" i="7"/>
  <c r="S82" i="7"/>
  <c r="N82" i="7"/>
  <c r="A82" i="7"/>
  <c r="S81" i="7"/>
  <c r="N81" i="7"/>
  <c r="A81" i="7"/>
  <c r="S80" i="7"/>
  <c r="N80" i="7"/>
  <c r="A80" i="7"/>
  <c r="S79" i="7"/>
  <c r="N79" i="7"/>
  <c r="A79" i="7"/>
  <c r="S78" i="7"/>
  <c r="N78" i="7"/>
  <c r="A78" i="7"/>
  <c r="S77" i="7"/>
  <c r="N77" i="7"/>
  <c r="A77" i="7"/>
  <c r="S76" i="7"/>
  <c r="N76" i="7"/>
  <c r="A76" i="7"/>
  <c r="S75" i="7"/>
  <c r="N75" i="7"/>
  <c r="A75" i="7"/>
  <c r="S74" i="7"/>
  <c r="N74" i="7"/>
  <c r="A74" i="7"/>
  <c r="S73" i="7"/>
  <c r="N73" i="7"/>
  <c r="A73" i="7"/>
  <c r="S72" i="7"/>
  <c r="N72" i="7"/>
  <c r="A72" i="7"/>
  <c r="S71" i="7"/>
  <c r="N71" i="7"/>
  <c r="A71" i="7"/>
  <c r="S70" i="7"/>
  <c r="N70" i="7"/>
  <c r="A70" i="7"/>
  <c r="S69" i="7"/>
  <c r="N69" i="7"/>
  <c r="A69" i="7"/>
  <c r="S68" i="7"/>
  <c r="N68" i="7"/>
  <c r="A68" i="7"/>
  <c r="S67" i="7"/>
  <c r="N67" i="7"/>
  <c r="A67" i="7"/>
  <c r="S66" i="7"/>
  <c r="N66" i="7"/>
  <c r="A66" i="7"/>
  <c r="S65" i="7"/>
  <c r="N65" i="7"/>
  <c r="A65" i="7"/>
  <c r="S64" i="7"/>
  <c r="N64" i="7"/>
  <c r="A64" i="7"/>
  <c r="S63" i="7"/>
  <c r="N63" i="7"/>
  <c r="A63" i="7"/>
  <c r="S62" i="7"/>
  <c r="N62" i="7"/>
  <c r="A62" i="7"/>
  <c r="S61" i="7"/>
  <c r="N61" i="7"/>
  <c r="A61" i="7"/>
  <c r="S60" i="7"/>
  <c r="N60" i="7"/>
  <c r="A60" i="7"/>
  <c r="S59" i="7"/>
  <c r="N59" i="7"/>
  <c r="A59" i="7"/>
  <c r="S58" i="7"/>
  <c r="N58" i="7"/>
  <c r="A58" i="7"/>
  <c r="S57" i="7"/>
  <c r="N57" i="7"/>
  <c r="A57" i="7"/>
  <c r="S56" i="7"/>
  <c r="N56" i="7"/>
  <c r="A56" i="7"/>
  <c r="S55" i="7"/>
  <c r="N55" i="7"/>
  <c r="A55" i="7"/>
  <c r="S54" i="7"/>
  <c r="N54" i="7"/>
  <c r="A54" i="7"/>
  <c r="S53" i="7"/>
  <c r="N53" i="7"/>
  <c r="A53" i="7"/>
  <c r="S52" i="7"/>
  <c r="N52" i="7"/>
  <c r="A52" i="7"/>
  <c r="S51" i="7"/>
  <c r="N51" i="7"/>
  <c r="A51" i="7"/>
  <c r="S50" i="7"/>
  <c r="N50" i="7"/>
  <c r="A50" i="7"/>
  <c r="S49" i="7"/>
  <c r="N49" i="7"/>
  <c r="A49" i="7"/>
  <c r="S48" i="7"/>
  <c r="N48" i="7"/>
  <c r="A48" i="7"/>
  <c r="S47" i="7"/>
  <c r="N47" i="7"/>
  <c r="A47" i="7"/>
  <c r="S46" i="7"/>
  <c r="N46" i="7"/>
  <c r="A46" i="7"/>
  <c r="S45" i="7"/>
  <c r="N45" i="7"/>
  <c r="A45" i="7"/>
  <c r="S44" i="7"/>
  <c r="N44" i="7"/>
  <c r="A44" i="7"/>
  <c r="S43" i="7"/>
  <c r="N43" i="7"/>
  <c r="A43" i="7"/>
  <c r="S42" i="7"/>
  <c r="N42" i="7"/>
  <c r="A42" i="7"/>
  <c r="S41" i="7"/>
  <c r="N41" i="7"/>
  <c r="A41" i="7"/>
  <c r="S40" i="7"/>
  <c r="N40" i="7"/>
  <c r="A40" i="7"/>
  <c r="S39" i="7"/>
  <c r="N39" i="7"/>
  <c r="A39" i="7"/>
  <c r="S38" i="7"/>
  <c r="N38" i="7"/>
  <c r="A38" i="7"/>
  <c r="S37" i="7"/>
  <c r="N37" i="7"/>
  <c r="A37" i="7"/>
  <c r="S36" i="7"/>
  <c r="N36" i="7"/>
  <c r="A36" i="7"/>
  <c r="S35" i="7"/>
  <c r="N35" i="7"/>
  <c r="A35" i="7"/>
  <c r="S34" i="7"/>
  <c r="N34" i="7"/>
  <c r="A34" i="7"/>
  <c r="S33" i="7"/>
  <c r="N33" i="7"/>
  <c r="A33" i="7"/>
  <c r="S32" i="7"/>
  <c r="N32" i="7"/>
  <c r="A32" i="7"/>
  <c r="S31" i="7"/>
  <c r="N31" i="7"/>
  <c r="A31" i="7"/>
  <c r="S30" i="7"/>
  <c r="N30" i="7"/>
  <c r="A30" i="7"/>
  <c r="S29" i="7"/>
  <c r="N29" i="7"/>
  <c r="A29" i="7"/>
  <c r="S28" i="7"/>
  <c r="N28" i="7"/>
  <c r="A28" i="7"/>
  <c r="S27" i="7"/>
  <c r="N27" i="7"/>
  <c r="A27" i="7"/>
  <c r="S26" i="7"/>
  <c r="N26" i="7"/>
  <c r="A26" i="7"/>
  <c r="S25" i="7"/>
  <c r="N25" i="7"/>
  <c r="A25" i="7"/>
  <c r="S24" i="7"/>
  <c r="N24" i="7"/>
  <c r="A24" i="7"/>
  <c r="S23" i="7"/>
  <c r="N23" i="7"/>
  <c r="A23" i="7"/>
  <c r="S22" i="7"/>
  <c r="N22" i="7"/>
  <c r="A22" i="7"/>
  <c r="S21" i="7"/>
  <c r="N21" i="7"/>
  <c r="A21" i="7"/>
  <c r="S20" i="7"/>
  <c r="N20" i="7"/>
  <c r="A20" i="7"/>
  <c r="S19" i="7"/>
  <c r="N19" i="7"/>
  <c r="A19" i="7"/>
  <c r="S18" i="7"/>
  <c r="N18" i="7"/>
  <c r="A18" i="7"/>
  <c r="S17" i="7"/>
  <c r="N17" i="7"/>
  <c r="A17" i="7"/>
  <c r="S16" i="7"/>
  <c r="N16" i="7"/>
  <c r="A16" i="7"/>
  <c r="S15" i="7"/>
  <c r="N15" i="7"/>
  <c r="A15" i="7"/>
  <c r="S14" i="7"/>
  <c r="N14" i="7"/>
  <c r="A14" i="7"/>
  <c r="S13" i="7"/>
  <c r="N13" i="7"/>
  <c r="A13" i="7"/>
  <c r="S12" i="7"/>
  <c r="N12" i="7"/>
  <c r="A12" i="7"/>
  <c r="S11" i="7"/>
  <c r="N11" i="7"/>
  <c r="A11" i="7"/>
  <c r="S10" i="7"/>
  <c r="N10" i="7"/>
  <c r="A10" i="7"/>
  <c r="S9" i="7"/>
  <c r="N9" i="7"/>
  <c r="A9" i="7"/>
  <c r="S8" i="7"/>
  <c r="N8" i="7"/>
  <c r="A8" i="7"/>
  <c r="S7" i="7"/>
  <c r="N7" i="7"/>
  <c r="A7" i="7"/>
  <c r="B4" i="7"/>
  <c r="D4" i="7" s="1"/>
  <c r="D39" i="1" s="1"/>
  <c r="V27" i="6"/>
  <c r="V26" i="6"/>
  <c r="V25" i="6"/>
  <c r="P25" i="6"/>
  <c r="V24" i="6"/>
  <c r="P24" i="6"/>
  <c r="V23" i="6"/>
  <c r="P23" i="6"/>
  <c r="E8" i="6"/>
  <c r="E12" i="6" s="1"/>
  <c r="V43" i="4"/>
  <c r="V42" i="4"/>
  <c r="P42" i="4"/>
  <c r="V41" i="4"/>
  <c r="P41" i="4"/>
  <c r="V40" i="4"/>
  <c r="P40" i="4"/>
  <c r="V39" i="4"/>
  <c r="V17" i="4" s="1"/>
  <c r="D35" i="1" s="1"/>
  <c r="P39" i="4"/>
  <c r="V38" i="4"/>
  <c r="P38" i="4"/>
  <c r="V37" i="4"/>
  <c r="P37" i="4"/>
  <c r="E26" i="4"/>
  <c r="E18" i="4"/>
  <c r="E13" i="4"/>
  <c r="E27" i="4" s="1"/>
  <c r="D19" i="3"/>
  <c r="B20" i="3" s="1"/>
  <c r="C19" i="3"/>
  <c r="B19" i="3"/>
  <c r="D45" i="1"/>
  <c r="D40" i="1"/>
  <c r="V43" i="5"/>
  <c r="P43" i="5"/>
  <c r="V42" i="5"/>
  <c r="P42" i="5"/>
  <c r="V41" i="5"/>
  <c r="P41" i="5"/>
  <c r="V40" i="5"/>
  <c r="P40" i="5"/>
  <c r="V39" i="5"/>
  <c r="P39" i="5"/>
  <c r="P38" i="5"/>
  <c r="V38" i="5" s="1"/>
  <c r="V17" i="5" s="1"/>
  <c r="D36" i="1" s="1"/>
  <c r="V37" i="5"/>
  <c r="P37" i="5"/>
  <c r="E26" i="5"/>
  <c r="E13" i="5"/>
  <c r="E27" i="5" s="1"/>
  <c r="E24" i="12" l="1"/>
  <c r="G24" i="12" s="1"/>
  <c r="G22" i="12"/>
  <c r="H5" i="12" s="1"/>
  <c r="D43" i="1" s="1"/>
  <c r="H5" i="11"/>
  <c r="D42" i="1" s="1"/>
  <c r="V17" i="6"/>
  <c r="D37" i="1" s="1"/>
  <c r="H15" i="10"/>
  <c r="D38" i="1" s="1"/>
  <c r="F19" i="3"/>
  <c r="F20" i="3" s="1"/>
  <c r="D34" i="1" s="1"/>
  <c r="F33" i="1" l="1"/>
</calcChain>
</file>

<file path=xl/sharedStrings.xml><?xml version="1.0" encoding="utf-8"?>
<sst xmlns="http://schemas.openxmlformats.org/spreadsheetml/2006/main" count="3450" uniqueCount="977">
  <si>
    <t>KARTA PARAMETRÓW GWARANTOWANYCH – CZĘŚĆ POWIETRZNA</t>
  </si>
  <si>
    <t>Referencyjny Punkt Doboru i Dostawy A-NOM oraz Punkty Gwarancyjne z Tabeli 7 PFU.</t>
  </si>
  <si>
    <t>A. Szczegółowa Karta – Referencyjny Punkt Doboru i Dostawy A-NOM</t>
  </si>
  <si>
    <t>Lp.</t>
  </si>
  <si>
    <t>Parametr</t>
  </si>
  <si>
    <t>Jedn.</t>
  </si>
  <si>
    <t>Wymaganie / warunek</t>
  </si>
  <si>
    <t>Wartość oferowana</t>
  </si>
  <si>
    <t>Podstawa / ID źródła</t>
  </si>
  <si>
    <t>1</t>
  </si>
  <si>
    <t>Producent, typ, model i liczba pomp ciepła</t>
  </si>
  <si>
    <t>–</t>
  </si>
  <si>
    <t>zgodnie z ark. 02_Urzadzenia</t>
  </si>
  <si>
    <t>PFU 14.3</t>
  </si>
  <si>
    <t>2</t>
  </si>
  <si>
    <t>Liczba i sposób regulacji sprężarek; liczba obiegów chłodniczych</t>
  </si>
  <si>
    <t>deklaruje Wykonawca</t>
  </si>
  <si>
    <t>1 sprężarka śrubowa na urządzenie (4 łącznie); modulacja falownikiem; 1 niezależny obieg na urządzenie</t>
  </si>
  <si>
    <t>PFU 14.3 pkt 2</t>
  </si>
  <si>
    <t>3</t>
  </si>
  <si>
    <t>Liczba stopni temperaturowych i sposób połączenia urządzeń</t>
  </si>
  <si>
    <t>1 lub 2 stopnie</t>
  </si>
  <si>
    <t>1 stopień temperaturowy; 4 urządzenia połączone równolegle</t>
  </si>
  <si>
    <t>PFU Tabela 3</t>
  </si>
  <si>
    <t>4</t>
  </si>
  <si>
    <t>Liczba urządzeń i sprężarek pracujących w punkcie; obciążenie każdego</t>
  </si>
  <si>
    <t>4 urządzenia / 4 sprężarki pracujące; obciążenie każdego urządzenia 100%</t>
  </si>
  <si>
    <t>PFU 14.3 pkt 4</t>
  </si>
  <si>
    <t>5</t>
  </si>
  <si>
    <t>Czynnik, ilość, klasa bezpieczeństwa i GWP</t>
  </si>
  <si>
    <t>PFU 14.3 pkt 5</t>
  </si>
  <si>
    <t>6</t>
  </si>
  <si>
    <t>Łączna moc cieplna brutto ocenianej konfiguracji</t>
  </si>
  <si>
    <t>MWt</t>
  </si>
  <si>
    <t>PFU 14.3 pkt 6</t>
  </si>
  <si>
    <t>7</t>
  </si>
  <si>
    <t>Moc Cieplna Netto w Punkcie Przekazania Ciepła</t>
  </si>
  <si>
    <t>≥ 1,15</t>
  </si>
  <si>
    <t>PFU Tabela 7 – A-NOM</t>
  </si>
  <si>
    <t>8</t>
  </si>
  <si>
    <t>Moc cieplna pobierana z powietrza</t>
  </si>
  <si>
    <t>PFU 14.3 pkt 8</t>
  </si>
  <si>
    <t>9</t>
  </si>
  <si>
    <t>Wymagany przepływ wody sieciowej</t>
  </si>
  <si>
    <t>m³/h</t>
  </si>
  <si>
    <t>PFU 14.3 pkt 9</t>
  </si>
  <si>
    <t>10</t>
  </si>
  <si>
    <t>Temperatura termometru suchego</t>
  </si>
  <si>
    <t>°C</t>
  </si>
  <si>
    <t>+10</t>
  </si>
  <si>
    <t>PFU A-NOM</t>
  </si>
  <si>
    <t>11</t>
  </si>
  <si>
    <t>Temperatura termometru mokrego albo wilgotność względna</t>
  </si>
  <si>
    <t>°C / %</t>
  </si>
  <si>
    <t>T mokry +7°C (RH 60%) w Referencyjnym Punkcie Doboru i Dostawy</t>
  </si>
  <si>
    <t>PFU 14.6.2</t>
  </si>
  <si>
    <t>Status KPG</t>
  </si>
  <si>
    <t>12</t>
  </si>
  <si>
    <t>Przepływ powietrza</t>
  </si>
  <si>
    <t>PFU 14.3 pkt 11</t>
  </si>
  <si>
    <t>13</t>
  </si>
  <si>
    <t>Liczba i łączna moc wentylatorów</t>
  </si>
  <si>
    <t>szt. / MWe</t>
  </si>
  <si>
    <t>8 szt. / 0,104 MWe łącznie</t>
  </si>
  <si>
    <t>14</t>
  </si>
  <si>
    <t>Minimalna / maksymalna / najniższa stabilna Moc Cieplna Netto</t>
  </si>
  <si>
    <t>Qmin 0,25 MWt / Qmax 1,25 MWt / najniższa stabilna 0,25 MWt; modulacja falownikiem + sekwencja urządzeń</t>
  </si>
  <si>
    <t>PFU 14.3 pkt 12</t>
  </si>
  <si>
    <t>15</t>
  </si>
  <si>
    <t>Pobór mocy elektrycznej sprężarek – łącznie</t>
  </si>
  <si>
    <t>MWe</t>
  </si>
  <si>
    <t>PFU 14.3 pkt 13</t>
  </si>
  <si>
    <t>16</t>
  </si>
  <si>
    <t>Pobór mocy wentylatorów</t>
  </si>
  <si>
    <t>PFU 14.3 pkt 14</t>
  </si>
  <si>
    <t>17</t>
  </si>
  <si>
    <t>Pobór mocy pomp obiegowych</t>
  </si>
  <si>
    <t>18</t>
  </si>
  <si>
    <t>Pobór mocy automatyki, szaf, podgrzewaczy i innych odbiorów</t>
  </si>
  <si>
    <t>19</t>
  </si>
  <si>
    <t>Pobór mocy grzałek / niedopuszczonych źródeł</t>
  </si>
  <si>
    <t>0</t>
  </si>
  <si>
    <t>20</t>
  </si>
  <si>
    <t>Całkowity Pobór Mocy Elektrycznej części powietrznej</t>
  </si>
  <si>
    <t>PFU 14.3 pkt 15</t>
  </si>
  <si>
    <t>21</t>
  </si>
  <si>
    <t>COP kompletnej części powietrznej</t>
  </si>
  <si>
    <t>Qnet / Pel</t>
  </si>
  <si>
    <t>22</t>
  </si>
  <si>
    <t>Przewidywana częstotliwość i czas trwania odszraniania w A-PDEF</t>
  </si>
  <si>
    <t>Częstotliwość odszraniania w warunkach A-PDEF: 1 cykl / 48 min; czas trwania cyklu 4,5 min; powrót do pracy ustabilizowanej 6 min</t>
  </si>
  <si>
    <t>23</t>
  </si>
  <si>
    <t>Maksymalne prądy robocze i rozruchowe; sposób ograniczenia</t>
  </si>
  <si>
    <t>A</t>
  </si>
  <si>
    <t>Imax rob. 520 A (4×130 A); Irozr. 210 A na urządzenie; ograniczenie falownikiem</t>
  </si>
  <si>
    <t>PFU 14.3 pkt 17</t>
  </si>
  <si>
    <t>24</t>
  </si>
  <si>
    <t>Wymagane parametry zasilania elektrycznego</t>
  </si>
  <si>
    <t>3×400 V / 50 Hz / TN-S; moc przyłączeniowa części powietrznej 480 kVA</t>
  </si>
  <si>
    <t>25</t>
  </si>
  <si>
    <t>Nazwa i wersja programu / metoda, data doboru, numer raportu</t>
  </si>
  <si>
    <t>AirSelect 5.1.0, dobór z 2026-08-20, raport nr AS/2026/0820/KOS-A</t>
  </si>
  <si>
    <t>PFU 14.3 pkt 19</t>
  </si>
  <si>
    <t>26</t>
  </si>
  <si>
    <t>Tolerancje producenta i zapas Wykonawcy</t>
  </si>
  <si>
    <t>Tolerancja producenta ±3% mocy cieplnej i ±5% poboru mocy; zapas Wykonawcy 4%</t>
  </si>
  <si>
    <t>PFU 14.3 pkt 20</t>
  </si>
  <si>
    <t>27</t>
  </si>
  <si>
    <t>Urządzenia poza Granicami Bilansowymi i uzasadnienie</t>
  </si>
  <si>
    <t>Brak urządzeń wyłączonych z Granic Bilansowych Instalacji</t>
  </si>
  <si>
    <t>PFU 14.3 pkt 21</t>
  </si>
  <si>
    <t>B. Punkty Gwarancyjne – Tabela 7 PFU</t>
  </si>
  <si>
    <t>Punkt</t>
  </si>
  <si>
    <t>T suchy [°C]</t>
  </si>
  <si>
    <t>T mokry [°C]</t>
  </si>
  <si>
    <t>RH [%]</t>
  </si>
  <si>
    <t>Tpowr. [°C]</t>
  </si>
  <si>
    <t>Tzas. [°C]</t>
  </si>
  <si>
    <t>Obciążenie [%]</t>
  </si>
  <si>
    <t>Przepływ powietrza [m³/h]</t>
  </si>
  <si>
    <t>Q brutto [MWt]</t>
  </si>
  <si>
    <t>Q dolnego źródła [MWt]</t>
  </si>
  <si>
    <t>Qnet min [MWt]</t>
  </si>
  <si>
    <t>Qnet ofer. [MWt]</t>
  </si>
  <si>
    <t>Pel max [MWe]</t>
  </si>
  <si>
    <t>Pel ofer. [MWe]</t>
  </si>
  <si>
    <t>COP min</t>
  </si>
  <si>
    <t>COP ofer.</t>
  </si>
  <si>
    <t>Przepływ wody [m³/h]</t>
  </si>
  <si>
    <t>Grzałki [%]</t>
  </si>
  <si>
    <t>Konfiguracja</t>
  </si>
  <si>
    <t>ID źródła Qnet</t>
  </si>
  <si>
    <t>ID źródła Pel</t>
  </si>
  <si>
    <t>Status</t>
  </si>
  <si>
    <t>Dodatkowe wymagania</t>
  </si>
  <si>
    <t>A-PMIN</t>
  </si>
  <si>
    <t>4×PW-330-HT równolegle, 100%</t>
  </si>
  <si>
    <t>SRC-006</t>
  </si>
  <si>
    <t>SRC-007</t>
  </si>
  <si>
    <t>Pełna dyspozycyjność bez grzałek.</t>
  </si>
  <si>
    <t>A-P(85°C)</t>
  </si>
  <si>
    <t>Najtrudniejszy Punkt Gwarancyjny przy 85°C.</t>
  </si>
  <si>
    <t>A-NOM</t>
  </si>
  <si>
    <t>Referencyjny Punkt Doboru i Dostawy; poza aktywnym odszranianiem.</t>
  </si>
  <si>
    <t>A-PDEF</t>
  </si>
  <si>
    <t>Wynik uśredniony z pełnym cyklem odszraniania i odbudową parametrów.</t>
  </si>
  <si>
    <t>A-PLATO</t>
  </si>
  <si>
    <t>Praca poza sezonem grzewczym.</t>
  </si>
  <si>
    <t>A-PCZE-50</t>
  </si>
  <si>
    <t>4×PW-330-HT, modulacja 50%</t>
  </si>
  <si>
    <t>Stabilna praca bez nadmiernego taktowania.</t>
  </si>
  <si>
    <t>A-PCZE-25</t>
  </si>
  <si>
    <t>2×PW-330-HT, modulacja ~50%</t>
  </si>
  <si>
    <t>Minimalny gwarantowany poziom regulacji.</t>
  </si>
  <si>
    <t>FORMULARZE TECHNICZNE OFERTY – PARAMETRY GWARANTOWANE</t>
  </si>
  <si>
    <t>Budowa Nowego Źródła OZE w Kościerzynie – Instalacja Pomp Ciepła | na podstawie PFU, rewizja 1.0 z 05.08.2026 r.</t>
  </si>
  <si>
    <t>PRZYKŁAD WYPEŁNIENIA – WZÓR DLA OFERENTÓW. Wszystkie dane liczbowe, nazwy producentów, modele i dokumenty są FIKCYJNE i służą wyłącznie zilustrowaniu sposobu wypełnienia formularza. Nie stanowią oferty, rekomendacji technicznej ani wymagania Zamawiającego.</t>
  </si>
  <si>
    <t>1. Zasady wypełniania</t>
  </si>
  <si>
    <t>Żółte komórki</t>
  </si>
  <si>
    <t>wypełnia Wykonawca. Nie wolno pozostawiać pustych pól oznaczonych jako obowiązkowe.</t>
  </si>
  <si>
    <t>Szare komórki</t>
  </si>
  <si>
    <t>zawierają warunki i wymagania Zamawiającego wynikające z PFU.</t>
  </si>
  <si>
    <t>Zielone komórki</t>
  </si>
  <si>
    <t>zawierają formuły kontrolne lub wartości obliczane automatycznie; nie należy ich nadpisywać.</t>
  </si>
  <si>
    <t>Temperatury ścieków i powietrza</t>
  </si>
  <si>
    <t>wprowadzać wyłącznie jako liczby całkowite w pełnych °C. Walidacja nie dopuszcza wartości dziesiętnych.</t>
  </si>
  <si>
    <t>Wartości deklarowane</t>
  </si>
  <si>
    <t>muszą być liczbowe. Nie dopuszcza się wpisów „zgodnie z kartą katalogową”, „według doboru”, „wynikowo” lub podobnych.</t>
  </si>
  <si>
    <t>Źródła danych</t>
  </si>
  <si>
    <t>dla Qnet, Pel i pozostałych wartości należy wskazać identyfikator ze skoroszytu 12_Zrodla. Identyfikator musi prowadzić do konkretnego dokumentu i miejsca w dokumencie.</t>
  </si>
  <si>
    <t>Mapa Pracy</t>
  </si>
  <si>
    <t>musi obejmować część ściekową, powietrzną i pracę łączną. Nie dopuszcza się ekstrapolacji poza Gwarantowaną Kopertę Pracy.</t>
  </si>
  <si>
    <t>Jednoczesność parametrów</t>
  </si>
  <si>
    <t>Qnet, Pel, COP, temperatury, konfiguracja i obciążenie dla danego Punktu Gwarancyjnego muszą dotyczyć tych samych warunków.</t>
  </si>
  <si>
    <t>Złożenie Oferty</t>
  </si>
  <si>
    <t>Karta Parametrów Gwarantowanych ma zostać przekazana jako podpisany PDF oraz w edytowalnym formacie XLSX. Mapa Pracy – w PDF i XLSX.</t>
  </si>
  <si>
    <t>2. Zakres skoroszytu i podstawa PFU</t>
  </si>
  <si>
    <t>Arkusz</t>
  </si>
  <si>
    <t>Zakres / podstawa</t>
  </si>
  <si>
    <t>01_Oferent</t>
  </si>
  <si>
    <t>Dane Oferenta i identyfikacja Oferty | PFU 14.3; Dokumenty Postępowania</t>
  </si>
  <si>
    <t>02_Urzadzenia</t>
  </si>
  <si>
    <t>Producent, typ, model, liczba urządzeń, sprężarki, obiegi, czynniki, prądy | PFU 14.3, Tabela 3</t>
  </si>
  <si>
    <t>03_KPG_Scieki</t>
  </si>
  <si>
    <t>Karta części ściekowej i Punkty Gwarancyjne Tabeli 6 | PFU 14.3, 14.6.1, Tabela 6</t>
  </si>
  <si>
    <t>04_KPG_Powietrze</t>
  </si>
  <si>
    <t>Karta części powietrznej i Punkty Gwarancyjne Tabeli 7 | PFU 14.3, 14.6.2, Tabela 7</t>
  </si>
  <si>
    <t>05_KPG_Lacznie</t>
  </si>
  <si>
    <t>Karta pracy łącznej i Punkty Gwarancyjne Tabeli 8 | PFU 14.3, 14.6.3, Tabela 8</t>
  </si>
  <si>
    <t>06_Parametry_Roczne</t>
  </si>
  <si>
    <t>Parametry roczne i planowane postoje | PFU 14.11–14.12, Tabela 10</t>
  </si>
  <si>
    <t>07_Mapa_Scieki</t>
  </si>
  <si>
    <t>Mapa Pracy części ściekowej | PFU 14.7</t>
  </si>
  <si>
    <t>08_Mapa_Powietrze</t>
  </si>
  <si>
    <t>Mapa Pracy części powietrznej | PFU 14.7</t>
  </si>
  <si>
    <t>09_Mapa_Lacznie</t>
  </si>
  <si>
    <t>Mapa Pracy instalacji łącznie | PFU 14.7</t>
  </si>
  <si>
    <t>10_Bilans_El</t>
  </si>
  <si>
    <t>Szczegółowy bilans mocy elektrycznej | PFU 14.3 pkt 13–18; 14.3.1</t>
  </si>
  <si>
    <t>11_Bilans_Cieplny</t>
  </si>
  <si>
    <t>Bilans cieplny Referencyjnych Punktów Doboru | PFU 14.3 pkt 6–9, 18</t>
  </si>
  <si>
    <t>12_Zrodla</t>
  </si>
  <si>
    <t>Rejestr źródeł i identyfikowalność wartości | PFU 14.3.1</t>
  </si>
  <si>
    <t>13_Dokumenty</t>
  </si>
  <si>
    <t>Lista dokumentów składanych z Ofertą | PFU 14.3.1 oraz 14.7</t>
  </si>
  <si>
    <t>3. Kontrola kompletności Oferty</t>
  </si>
  <si>
    <t>Dane Oferenta</t>
  </si>
  <si>
    <t>Urządzenia – kompletność i limit 9 szt.</t>
  </si>
  <si>
    <t>KPG – część ściekowa</t>
  </si>
  <si>
    <t>KPG – część powietrzna</t>
  </si>
  <si>
    <t>KPG – praca łączna</t>
  </si>
  <si>
    <t>Parametry roczne</t>
  </si>
  <si>
    <t>Mapa Pracy – ścieki</t>
  </si>
  <si>
    <t>Mapa Pracy – powietrze</t>
  </si>
  <si>
    <t>Mapa Pracy – łącznie</t>
  </si>
  <si>
    <t>Bilans elektryczny</t>
  </si>
  <si>
    <t>Bilans cieplny</t>
  </si>
  <si>
    <t>Dokumenty Oferty</t>
  </si>
  <si>
    <t>4. Kluczowe wymagania i Gwarantowana Koperta Pracy</t>
  </si>
  <si>
    <t>Minimum</t>
  </si>
  <si>
    <t>Maksimum</t>
  </si>
  <si>
    <t>Uwagi</t>
  </si>
  <si>
    <t>Podstawa PFU</t>
  </si>
  <si>
    <t>Temperatura ścieków na wejściu</t>
  </si>
  <si>
    <t>Pełna zdolność pracy w całym zakresie</t>
  </si>
  <si>
    <t>Tabela 4</t>
  </si>
  <si>
    <t>Temperatura ścieków na wyjściu</t>
  </si>
  <si>
    <t>≤ temperatura wejściowa</t>
  </si>
  <si>
    <t>Automatyczne ograniczenie odbioru przed spadkiem poniżej 3°C</t>
  </si>
  <si>
    <t>Godzinowy dopływ ścieków do zbiornika</t>
  </si>
  <si>
    <t>Zakres projektowy zbiornika, hydrauliki i sterowania</t>
  </si>
  <si>
    <t>Temperatura powietrza</t>
  </si>
  <si>
    <t>Przy –7°C Qnet części powietrznej ≥ 0,80 MWt</t>
  </si>
  <si>
    <t>Temperatura powrotu sieci</t>
  </si>
  <si>
    <t>Dobór do całego zakresu</t>
  </si>
  <si>
    <t>Temperatura zasilania w sezonie</t>
  </si>
  <si>
    <t>Mierzona w Punkcie Przekazania Ciepła</t>
  </si>
  <si>
    <t>Temperatura zasilania poza sezonem</t>
  </si>
  <si>
    <t>Stała nastawa, o ile Zamawiający nie poleci inaczej</t>
  </si>
  <si>
    <t>Zakres regulacji części ściekowej</t>
  </si>
  <si>
    <t>%</t>
  </si>
  <si>
    <t>Stabilna praca bez niedostępnych przedziałów</t>
  </si>
  <si>
    <t>Zakres regulacji części powietrznej</t>
  </si>
  <si>
    <t>Z uwzględnieniem odszraniania</t>
  </si>
  <si>
    <t>Udział grzałek</t>
  </si>
  <si>
    <t>Zakaz w parametrach gwarantowanych i bilansie rocznym</t>
  </si>
  <si>
    <t>Ciśnienie nominalne po stronie sieciowej</t>
  </si>
  <si>
    <t>wg projektu</t>
  </si>
  <si>
    <t>MPa</t>
  </si>
  <si>
    <t>PN nie mniej niż 1,6 MPa</t>
  </si>
  <si>
    <t>Tabela 3/4</t>
  </si>
  <si>
    <t>Łączna liczba pomp ciepła</t>
  </si>
  <si>
    <t>szt.</t>
  </si>
  <si>
    <t>Łącznie dla obu części Instalacji</t>
  </si>
  <si>
    <t>PFU 1.1</t>
  </si>
  <si>
    <t>Dopuszczone czynniki</t>
  </si>
  <si>
    <t>R1234ze / R450A / R744 / R454B / R513A</t>
  </si>
  <si>
    <t>Rodzaj i ilość deklaruje Wykonawca</t>
  </si>
  <si>
    <t>Tabela 3</t>
  </si>
  <si>
    <t>Krzywa grzewcza</t>
  </si>
  <si>
    <t>Tzew &lt; +10°C → 85°C; +10 do +15°C → 75°C; &gt; +15°C → 70°C</t>
  </si>
  <si>
    <t>Temperatura zasilania w Punkcie Przekazania Ciepła</t>
  </si>
  <si>
    <t>Tabela 5</t>
  </si>
  <si>
    <t>Maksymalna wymagana temperatura zasilania</t>
  </si>
  <si>
    <t>Zdolność do osiągnięcia i utrzymania w wymaganych Punktach Gwarancyjnych</t>
  </si>
  <si>
    <t>ZMIANY WPROWADZONE W TYM PLIKU WZGLĘDEM FORMULARZA WYJŚCIOWEGO (konieczne, aby dało się wpisać wymagane dane):
1) 04_KPG_Powietrze E18 oraz H37:H43 i 08_Mapa_Powietrze I7:I306 – limit walidacji przepływu powietrza podniesiony ze 100 000 do 2 000 000 m³/h (rzeczywisty przepływ dla ok. 1,3 MWt to ok. 236 000 m³/h – poprzedni limit uniemożliwiał wpisanie wartości).
2) 03_KPG_Scieki E20 oraz 04_KPG_Powietrze E17, E19, E20 – usunięto walidację liczbową; pozycje te wymagają wg PFU 14.3 pkt 11–12 podania kilku wielkości i opisu (min./maks./najniższa stabilna moc; liczba i moc wentylatorów; T mokry albo RH), a walidacja dopuszczała tylko jedną liczbę.
Pozostała struktura, formuły i walidacje są niezmienione względem pliku Zamawiającego.</t>
  </si>
  <si>
    <t>DANE OFERENTA I IDENTYFIKACJA OFERTY</t>
  </si>
  <si>
    <t>Arkusz wypełnia Wykonawca. Wszystkie pola oznaczone jako obowiązkowe należy uzupełnić.</t>
  </si>
  <si>
    <t>Nazwa Oferenta / Wykonawcy</t>
  </si>
  <si>
    <t>obowiązkowe</t>
  </si>
  <si>
    <t>Adres siedziby</t>
  </si>
  <si>
    <t>ul. Przykładowa 1, 80-000 Gdańsk</t>
  </si>
  <si>
    <t>NIP / numer rejestrowy</t>
  </si>
  <si>
    <t>NIP 000-00-00-000</t>
  </si>
  <si>
    <t>Osoba do kontaktu</t>
  </si>
  <si>
    <t>Jan Przykładowy</t>
  </si>
  <si>
    <t>Telefon</t>
  </si>
  <si>
    <t>+48 000 000 000</t>
  </si>
  <si>
    <t>E-mail</t>
  </si>
  <si>
    <t>oferty@przyklad.example</t>
  </si>
  <si>
    <t>Numer / oznaczenie Oferty</t>
  </si>
  <si>
    <t>OF/KOSEKO/2026/01</t>
  </si>
  <si>
    <t>Data Oferty</t>
  </si>
  <si>
    <t>2026-09-15</t>
  </si>
  <si>
    <t>Numer załącznika do Oferty</t>
  </si>
  <si>
    <t>Załącznik nr 3 do Oferty</t>
  </si>
  <si>
    <t>do wskazania przez Wykonawcę</t>
  </si>
  <si>
    <t>Wersja / rewizja skoroszytu</t>
  </si>
  <si>
    <t>1.0</t>
  </si>
  <si>
    <t>Kontrola</t>
  </si>
  <si>
    <t>Pole</t>
  </si>
  <si>
    <t>Wynik</t>
  </si>
  <si>
    <t>Kompletność danych obowiązkowych</t>
  </si>
  <si>
    <t>Oświadczenie: Dane zawarte w niniejszym skoroszycie, Karta Parametrów Gwarantowanych, Mapa Pracy i dokumenty źródłowe stanowią spójną całość i odnoszą się do tej samej konfiguracji oferowanej Instalacji.</t>
  </si>
  <si>
    <t>ZESTAWIENIE OFEROWANYCH POMP CIEPŁA I URZĄDZEŃ</t>
  </si>
  <si>
    <t>Maksymalnie 9 sprężarkowych pomp ciepła łącznie. Każdy zastosowany typ/model należy wykazać w odrębnym wierszu.</t>
  </si>
  <si>
    <t>Dane identyfikacyjne urządzeń</t>
  </si>
  <si>
    <t>Część Instalacji</t>
  </si>
  <si>
    <t>Stopień</t>
  </si>
  <si>
    <t>Producent</t>
  </si>
  <si>
    <t>Typ</t>
  </si>
  <si>
    <t>Model</t>
  </si>
  <si>
    <t>Wersja wykonania</t>
  </si>
  <si>
    <t>Liczba urządzeń</t>
  </si>
  <si>
    <t>Sprężarki / urządzenie</t>
  </si>
  <si>
    <t>Sposób regulacji sprężarek</t>
  </si>
  <si>
    <t>Niezależne obiegi chłodnicze / urządzenie</t>
  </si>
  <si>
    <t>Czynnik chłodniczy</t>
  </si>
  <si>
    <t>Ładunek / obieg [kg]</t>
  </si>
  <si>
    <t>Klasa bezpieczeństwa</t>
  </si>
  <si>
    <t>GWP</t>
  </si>
  <si>
    <t>Q brutto 1 urządzenia w pkt referencyjnym [MWt]</t>
  </si>
  <si>
    <t>Pel sprężarek 1 urządzenia [MWe]</t>
  </si>
  <si>
    <t>Maks. prąd roboczy [A]</t>
  </si>
  <si>
    <t>Maks. prąd rozruchowy [A]</t>
  </si>
  <si>
    <t>Napięcie [V]</t>
  </si>
  <si>
    <t>Częstotliwość [Hz]</t>
  </si>
  <si>
    <t>ID źródła</t>
  </si>
  <si>
    <t>Ścieki</t>
  </si>
  <si>
    <t>PRZYKŁADOWY PRODUCENT A</t>
  </si>
  <si>
    <t>pompa ciepła woda/woda, sprężarka śrubowa</t>
  </si>
  <si>
    <t>WW-620-R</t>
  </si>
  <si>
    <t>HT (wysokotemperaturowa)</t>
  </si>
  <si>
    <t>falownik na sprężarce wiodącej + suwak wydajności</t>
  </si>
  <si>
    <t>R1234ze</t>
  </si>
  <si>
    <t>A2L</t>
  </si>
  <si>
    <t>SRC-001</t>
  </si>
  <si>
    <t>Praca równoległa na wspólny kolektor</t>
  </si>
  <si>
    <t>Powietrze</t>
  </si>
  <si>
    <t>PRZYKŁADOWY PRODUCENT B</t>
  </si>
  <si>
    <t>pompa ciepła powietrze/woda, sprężarka śrubowa</t>
  </si>
  <si>
    <t>PW-330-HT</t>
  </si>
  <si>
    <t>HT</t>
  </si>
  <si>
    <t>falownik – modulacja ciągła</t>
  </si>
  <si>
    <t>SRC-002</t>
  </si>
  <si>
    <t>Sekwencyjne załączanie + modulacja</t>
  </si>
  <si>
    <t>Podsumowanie i kontrola</t>
  </si>
  <si>
    <t>Łącznie</t>
  </si>
  <si>
    <t>Wymaganie</t>
  </si>
  <si>
    <t>Liczba pomp ciepła</t>
  </si>
  <si>
    <t>1–9 szt. łącznie</t>
  </si>
  <si>
    <t>Kompletność obowiązkowych danych</t>
  </si>
  <si>
    <t>każdy użyty wiersz kompletny</t>
  </si>
  <si>
    <t>KARTA PARAMETRÓW GWARANTOWANYCH – CZĘŚĆ ŚCIEKOWA</t>
  </si>
  <si>
    <t>Referencyjny Punkt Doboru i Dostawy S-PNOM oraz Punkty Gwarancyjne z Tabeli 6 PFU.</t>
  </si>
  <si>
    <t>A. Szczegółowa Karta – Referencyjny Punkt Doboru i Dostawy S-PNOM</t>
  </si>
  <si>
    <t>2 sprężarki śrubowe na urządzenie (4 łącznie); regulacja falownikiem + suwak; 2 niezależne obiegi na urządzenie (4 łącznie)</t>
  </si>
  <si>
    <t>1 stopień temperaturowy; 2 urządzenia połączone równolegle na wspólny kolektor</t>
  </si>
  <si>
    <t>PFU 14.3 pkt 3</t>
  </si>
  <si>
    <t>2 urządzenia / 4 sprężarki pracujące; obciążenie każdego urządzenia 100%</t>
  </si>
  <si>
    <t>≥ 1,10</t>
  </si>
  <si>
    <t>PFU Tabela 6 – S-PNOM</t>
  </si>
  <si>
    <t>Moc cieplna pobierana ze ścieków</t>
  </si>
  <si>
    <t>PFU S-PNOM</t>
  </si>
  <si>
    <t>≥ 3</t>
  </si>
  <si>
    <t>PFU 14.6.1</t>
  </si>
  <si>
    <t>Stopień schłodzenia ścieków</t>
  </si>
  <si>
    <t>K</t>
  </si>
  <si>
    <t>wynikowo</t>
  </si>
  <si>
    <t>Tin – Tout</t>
  </si>
  <si>
    <t>Przepływ ścieków</t>
  </si>
  <si>
    <t>116</t>
  </si>
  <si>
    <t>Qmin 0,26 MWt / Qmax 1,19 MWt / najniższa stabilna 0,25 MWt (25% mocy dostępnej); modulacja falownikiem + sekwencja urządzeń</t>
  </si>
  <si>
    <t>Pobór mocy filtracji i oczyszczania</t>
  </si>
  <si>
    <t>Pobór mocy automatyki, szaf zasilających i pozostałych odbiorów</t>
  </si>
  <si>
    <t>Całkowity Pobór Mocy Elektrycznej części ściekowej</t>
  </si>
  <si>
    <t>COP kompletnej części ściekowej</t>
  </si>
  <si>
    <t>Imax rob. 520 A (2×260 A); Irozr. 420 A na urządzenie; ograniczenie prądu rozruchowego falownikiem (rozruch miękki)</t>
  </si>
  <si>
    <t>3×400 V / 50 Hz / TN-S; moc przyłączeniowa części ściekowej 420 kVA</t>
  </si>
  <si>
    <t>ProSelect 8.4.2, dobór z 2026-08-20, raport nr PS/2026/0820/KOS-S</t>
  </si>
  <si>
    <t>Tolerancja producenta ±3% mocy cieplnej i ±5% poboru mocy; zapas Wykonawcy 4% na mocy cieplnej</t>
  </si>
  <si>
    <t>Brak urządzeń wyłączonych z Granic Bilansowych Instalacji – wszystkie odbiory ujęto w bilansie (ark. 10_Bilans_El)</t>
  </si>
  <si>
    <t>B. Punkty Gwarancyjne – Tabela 6 PFU</t>
  </si>
  <si>
    <t>Tśc. wej. [°C]</t>
  </si>
  <si>
    <t>Tśc. wyj. min [°C]</t>
  </si>
  <si>
    <t>Tśc. wyj. ofer. [°C]</t>
  </si>
  <si>
    <t>Przepływ ścieków [m³/h]</t>
  </si>
  <si>
    <t>S-PMIN</t>
  </si>
  <si>
    <t>2×WW-620-R równolegle, 100%</t>
  </si>
  <si>
    <t>SRC-003</t>
  </si>
  <si>
    <t>SRC-004</t>
  </si>
  <si>
    <t>Punkt minimalnej temperatury ścieków; pełna dyspozycyjność.</t>
  </si>
  <si>
    <t>S-PNOM</t>
  </si>
  <si>
    <t>Referencyjny Punkt Doboru i Dostawy.</t>
  </si>
  <si>
    <t>S-PTYP</t>
  </si>
  <si>
    <t>Warunki typowe dla temperatury zewnętrznej ok. 0°C.</t>
  </si>
  <si>
    <t>S-PLATO</t>
  </si>
  <si>
    <t>S-PCZE-50</t>
  </si>
  <si>
    <t>2×WW-620-R, modulacja 50%</t>
  </si>
  <si>
    <t>S-PCZE-25</t>
  </si>
  <si>
    <t>1×WW-620-R, modulacja ~50% (25% mocy dostępnej)</t>
  </si>
  <si>
    <t>S-PZMIENNY</t>
  </si>
  <si>
    <t>9–23</t>
  </si>
  <si>
    <t>52–116</t>
  </si>
  <si>
    <t>45–58</t>
  </si>
  <si>
    <t>wg Tabeli 5</t>
  </si>
  <si>
    <t>25–100</t>
  </si>
  <si>
    <t>z Mapy</t>
  </si>
  <si>
    <t>wg Mapy Pracy – ark. 07_Mapa_Scieki</t>
  </si>
  <si>
    <t>Automatyczna regulacja; Tśc. wyj. nigdy poniżej 3°C.</t>
  </si>
  <si>
    <t>KARTA PARAMETRÓW GWARANTOWANYCH – PRACA ŁĄCZNA</t>
  </si>
  <si>
    <t>Punkty Gwarancyjne jednoczesnej pracy obu części z Tabeli 8 PFU.</t>
  </si>
  <si>
    <t>A. Bilans pracy łącznej w Referencyjnym Punkcie Doboru i Dostawy H-PNOM</t>
  </si>
  <si>
    <t>Konfiguracja urządzeń pracujących jednocześnie</t>
  </si>
  <si>
    <t>2×WW-620-R (ścieki) + 4×PW-330-HT (powietrze), praca równoległa na wspólny kolektor, sterowanie kaskadowe</t>
  </si>
  <si>
    <t>Łączna Moc Cieplna Netto</t>
  </si>
  <si>
    <t>≥ 2,25</t>
  </si>
  <si>
    <t>PFU Tabela 8 – H-PNOM</t>
  </si>
  <si>
    <t>Łączna moc cieplna brutto</t>
  </si>
  <si>
    <t>Moc pobierana z dolnych źródeł</t>
  </si>
  <si>
    <t>Całkowity Pobór Mocy Elektrycznej</t>
  </si>
  <si>
    <t>COP kompletnej Instalacji</t>
  </si>
  <si>
    <t>Przepływ wody sieciowej</t>
  </si>
  <si>
    <t>Algorytm podziału energii urządzeń wspólnych</t>
  </si>
  <si>
    <t>Energia urządzeń wspólnych dzielona proporcjonalnie do Ciepła Netto wytworzonego przez każdą część w danym interwale 15-min; algorytm ALG-EL-01 (SRC-011)</t>
  </si>
  <si>
    <t>PFU 14.13</t>
  </si>
  <si>
    <t>Algorytm przypisania wspólnych strat cieplnych</t>
  </si>
  <si>
    <t>Wspólne straty cieplne przypisywane proporcjonalnie do przepływu każdej części przez wspólny kolektor; algorytm ALG-Q-01 (SRC-011)</t>
  </si>
  <si>
    <t>Wykaz wspólnych urządzeń pomocniczych</t>
  </si>
  <si>
    <t>Pompy obiegowe sieciowe 2 szt., kolektor wspólny, szafa AKPiA/SCADA, rozdzielnica RG-PC, układ uzupełniania i odgazowania</t>
  </si>
  <si>
    <t>PFU 14.6.3</t>
  </si>
  <si>
    <t>Bilans cieplny i elektryczny pracy łącznej</t>
  </si>
  <si>
    <t>zgodnie z ark. 10 i 11</t>
  </si>
  <si>
    <t>PFU 14.3.1</t>
  </si>
  <si>
    <t>Tolerancje jak dla części składowych; zapas Wykonawcy 4% na łącznej mocy cieplnej netto</t>
  </si>
  <si>
    <t>B. Punkty Gwarancyjne – Tabela 8 PFU</t>
  </si>
  <si>
    <t>T powietrza [°C]</t>
  </si>
  <si>
    <t>Obciążenie</t>
  </si>
  <si>
    <t>Q dolnych źródeł [MWt]</t>
  </si>
  <si>
    <t>H-P85</t>
  </si>
  <si>
    <t>100%</t>
  </si>
  <si>
    <t>2×WW-620-R + 4×PW-330-HT, 100%</t>
  </si>
  <si>
    <t>SRC-008</t>
  </si>
  <si>
    <t>Jednoczesna praca obu części Instalacji.</t>
  </si>
  <si>
    <t>H-PNOM</t>
  </si>
  <si>
    <t>Referencyjny Punkt Doboru i Dostawy pracy łącznej.</t>
  </si>
  <si>
    <t>H-PMIN</t>
  </si>
  <si>
    <t>100% mocy dostępnej</t>
  </si>
  <si>
    <t>Praca bez grzałek; uwzględnić urządzenia wspólne i straty.</t>
  </si>
  <si>
    <t>H-PCZE</t>
  </si>
  <si>
    <t>warunki bieżące</t>
  </si>
  <si>
    <t>wg Mapy</t>
  </si>
  <si>
    <t>25–75%</t>
  </si>
  <si>
    <t>wg Mapy Pracy – ark. 09_Mapa_Lacznie</t>
  </si>
  <si>
    <t>Sterowanie kaskadowe bez niedostępnych przedziałów.</t>
  </si>
  <si>
    <t>H-PLATO</t>
  </si>
  <si>
    <t>100% lub wg odbioru</t>
  </si>
  <si>
    <t>Priorytet ekonomiczny i energetyczny algorytmu sterowania.</t>
  </si>
  <si>
    <t>MAPA PRACY INSTALACJI – CZĘŚĆ ŚCIEKOWA</t>
  </si>
  <si>
    <t>Każdy wiersz stanowi węzeł Mapy Pracy. Temperatury ścieków należy podawać wyłącznie w pełnych °C.</t>
  </si>
  <si>
    <t>Liczba węzłów z Qnet</t>
  </si>
  <si>
    <t>Status Mapy</t>
  </si>
  <si>
    <t>ID</t>
  </si>
  <si>
    <t>Tśc. wyj. [°C]</t>
  </si>
  <si>
    <t>Konfiguracja urządzeń</t>
  </si>
  <si>
    <t>Q ze ścieków [MWt]</t>
  </si>
  <si>
    <t>Qnet [MWt]</t>
  </si>
  <si>
    <t>Pel [MWe]</t>
  </si>
  <si>
    <t>COP</t>
  </si>
  <si>
    <t>2×WW-620-R, obciążenie 100%</t>
  </si>
  <si>
    <t>węzeł Mapy Pracy</t>
  </si>
  <si>
    <t>2×WW-620-R, obciążenie 75%</t>
  </si>
  <si>
    <t>2×WW-620-R, obciążenie 50%</t>
  </si>
  <si>
    <t>1×WW-620-R, obciążenie 25%</t>
  </si>
  <si>
    <t>węzeł Mapy Pracy – Punkt Gwarancyjny</t>
  </si>
  <si>
    <t>MAPA PRACY INSTALACJI – CZĘŚĆ POWIETRZNA</t>
  </si>
  <si>
    <t>Każdy wiersz stanowi węzeł Mapy Pracy. Temperatury powietrza należy podawać wyłącznie w pełnych °C.</t>
  </si>
  <si>
    <t>Q z powietrza [MWt]</t>
  </si>
  <si>
    <t>Odszranianie uwzględnione</t>
  </si>
  <si>
    <t>4×PW-330-HT, obciążenie 100%</t>
  </si>
  <si>
    <t>NIE</t>
  </si>
  <si>
    <t>praca ustabilizowana poza aktywnym cyklem odszraniania</t>
  </si>
  <si>
    <t>4×PW-330-HT, obciążenie 75%</t>
  </si>
  <si>
    <t>4×PW-330-HT, obciążenie 50%</t>
  </si>
  <si>
    <t>2×PW-330-HT, obciążenie 25%</t>
  </si>
  <si>
    <t>TAK</t>
  </si>
  <si>
    <t>wartości uśrednione dla pełnego cyklu odszraniania i odbudowy parametrów</t>
  </si>
  <si>
    <t>wartości uśrednione dla pełnego cyklu odszraniania i odbudowy parametrów – Punkt Gwarancyjny A-PDEF</t>
  </si>
  <si>
    <t>MAPA PRACY INSTALACJI – PRACA ŁĄCZNA</t>
  </si>
  <si>
    <t>Węzły pracy jednoczesnej części ściekowej i powietrznej. Temperatury ścieków i powietrza – wyłącznie pełne °C.</t>
  </si>
  <si>
    <t>2×WW-620-R + 4×PW-330-HT, obciążenie 100%</t>
  </si>
  <si>
    <t>2×WW-620-R + 4×PW-330-HT, obciążenie 75%</t>
  </si>
  <si>
    <t>2×WW-620-R + 4×PW-330-HT, obciążenie 50%</t>
  </si>
  <si>
    <t>2×WW-620-R + 4×PW-330-HT, obciążenie 25%</t>
  </si>
  <si>
    <t>GWARANTOWANE PARAMETRY ROCZNE INSTALACJI</t>
  </si>
  <si>
    <t>Parametry zgodne z Tabelą 10 PFU. SPF jest obliczany automatycznie z energii cieplnej netto i energii elektrycznej.</t>
  </si>
  <si>
    <t>A. Parametry roczne</t>
  </si>
  <si>
    <t>Wymaganie – powietrze</t>
  </si>
  <si>
    <t>Oferta – powietrze</t>
  </si>
  <si>
    <t>Wymaganie – ścieki</t>
  </si>
  <si>
    <t>Oferta – ścieki</t>
  </si>
  <si>
    <t>Wymaganie – łącznie</t>
  </si>
  <si>
    <t>Oferta – łącznie</t>
  </si>
  <si>
    <t>Status powietrze</t>
  </si>
  <si>
    <t>Status ścieki</t>
  </si>
  <si>
    <t>Status łącznie</t>
  </si>
  <si>
    <t>Sposób oceny / uwagi</t>
  </si>
  <si>
    <t>Energia cieplna netto przekazana do sieci ciepłowniczej</t>
  </si>
  <si>
    <t>GJ</t>
  </si>
  <si>
    <t>Ciepłomierze; wynik odrębny dla obu części.</t>
  </si>
  <si>
    <t>Całkowite zużycie energii elektrycznej</t>
  </si>
  <si>
    <t>MWh</t>
  </si>
  <si>
    <t>Limity odnoszą się do minimalnej rocznej produkcji z poz. 1; przy innej produkcji – ocena z Mapy Pracy.</t>
  </si>
  <si>
    <t>SPF wynikowy</t>
  </si>
  <si>
    <t>SPF = Eciepła [GJ] / (3,6 × Eel [MWh]).</t>
  </si>
  <si>
    <t>Dyspozycyjność techniczna</t>
  </si>
  <si>
    <t>h</t>
  </si>
  <si>
    <t>Dla powietrza ≥ –7°C; dla ścieków ≥ 9°C; przy możliwości odbioru ciepła.</t>
  </si>
  <si>
    <t>Udział grzałek lub dodatkowych źródeł</t>
  </si>
  <si>
    <t>W produkcji gwarantowanej udział wynosi 0%.</t>
  </si>
  <si>
    <t>Redukcja emisji CO₂ – wskaźnik efektu</t>
  </si>
  <si>
    <t>Mg/rok</t>
  </si>
  <si>
    <t>Raport porównawczy emisji przed / po realizacji.</t>
  </si>
  <si>
    <t>Ciepło niedostarczone z przyczyn Wykonawcy</t>
  </si>
  <si>
    <t>rejestrowane</t>
  </si>
  <si>
    <t>DO RAPORTOWANIA</t>
  </si>
  <si>
    <t>Wartość rejestrowana i raportowana.</t>
  </si>
  <si>
    <t>Status ogólny</t>
  </si>
  <si>
    <t>B. Planowane postoje serwisowe, czyszczenie i konserwacja wykazywane w Ofercie</t>
  </si>
  <si>
    <t>Czynność / przyczyna postoju</t>
  </si>
  <si>
    <t>Częstotliwość</t>
  </si>
  <si>
    <t>Czas jednostkowy [h]</t>
  </si>
  <si>
    <t>Liczba / rok</t>
  </si>
  <si>
    <t>Roczny czas niedyspozycyjności [h]</t>
  </si>
  <si>
    <t>Warunki / sezon</t>
  </si>
  <si>
    <t>Źródło / dokument</t>
  </si>
  <si>
    <t>Czyszczenie chemiczne wymienników parownikowych (CIP)</t>
  </si>
  <si>
    <t>2 × rok</t>
  </si>
  <si>
    <t>poza sezonem grzewczym</t>
  </si>
  <si>
    <t>SRC-009</t>
  </si>
  <si>
    <t>Suma planowanych postojów: 120 h/rok – mieści się w 8760 − 7500 = 1260 h</t>
  </si>
  <si>
    <t>Przegląd okresowy sprężarek i obiegu chłodniczego</t>
  </si>
  <si>
    <t>1 × rok</t>
  </si>
  <si>
    <t>Wymiana wkładów filtracyjnych i przegląd układu poboru ścieków</t>
  </si>
  <si>
    <t>4 × rok</t>
  </si>
  <si>
    <t>cały rok</t>
  </si>
  <si>
    <t>Mycie i przegląd wymienników lamelowych</t>
  </si>
  <si>
    <t>wiosna / jesień</t>
  </si>
  <si>
    <t>SRC-010</t>
  </si>
  <si>
    <t>Przegląd okresowy sprężarek i wentylatorów</t>
  </si>
  <si>
    <t>Wspólne</t>
  </si>
  <si>
    <t>Przegląd AKPiA, SCADA i układów pomiarowych</t>
  </si>
  <si>
    <t>SRC-011</t>
  </si>
  <si>
    <t>Legalizacja / wzorcowanie aparatury pomiarowej</t>
  </si>
  <si>
    <t>SZCZEGÓŁOWY BILANS MOCY ELEKTRYCZNEJ</t>
  </si>
  <si>
    <t>Bilans obejmuje sprężarki i wszystkie urządzenia pomocnicze znajdujące się w Granicach Bilansowych Instalacji.</t>
  </si>
  <si>
    <t>Liczba pozycji</t>
  </si>
  <si>
    <t>Łączna moc ścieki [MWe]</t>
  </si>
  <si>
    <t>Łączna moc powietrze [MWe]</t>
  </si>
  <si>
    <t>Część</t>
  </si>
  <si>
    <t>Kategoria</t>
  </si>
  <si>
    <t>Urządzenie / grupa odbiorów</t>
  </si>
  <si>
    <t>Liczba</t>
  </si>
  <si>
    <t>Moc jednostkowa [kW]</t>
  </si>
  <si>
    <t>Współczynnik jednoczesności</t>
  </si>
  <si>
    <t>Moc bilansowa [MWe]</t>
  </si>
  <si>
    <t>W Granicach Bilansowych</t>
  </si>
  <si>
    <t>Punkt pomiaru</t>
  </si>
  <si>
    <t>Sprężarki</t>
  </si>
  <si>
    <t>2 × sprężarka śrubowa WW-620-R</t>
  </si>
  <si>
    <t>Rozdzielnica RG-PC, pole 1–2; licznik L-S1</t>
  </si>
  <si>
    <t>2 × WW-620-R, 2 sprężarki na urządzenie</t>
  </si>
  <si>
    <t>Pompy obiegowe</t>
  </si>
  <si>
    <t>Pompy obiegowe ścieków i obiegu pośredniego</t>
  </si>
  <si>
    <t>Licznik L-S2</t>
  </si>
  <si>
    <t>Pompy obiegu ścieków i obiegu pośredniego</t>
  </si>
  <si>
    <t>Filtracja i oczyszczanie</t>
  </si>
  <si>
    <t>Filtracja mechaniczna ścieków</t>
  </si>
  <si>
    <t>Filtr samoczyszczący + pompa płuczna</t>
  </si>
  <si>
    <t>CIP / neutralizacja</t>
  </si>
  <si>
    <t>Stacja CIP / neutralizacji</t>
  </si>
  <si>
    <t>CIP – nie pracuje w punkcie referencyjnym (praca cykliczna, ujęta w bilansie rocznym)</t>
  </si>
  <si>
    <t>Automatyka i szafy</t>
  </si>
  <si>
    <t>Szafa AKPiA – ścieki</t>
  </si>
  <si>
    <t>Licznik L-S3</t>
  </si>
  <si>
    <t>Szafa AKPiA części ściekowej</t>
  </si>
  <si>
    <t>Kable grzejne / podgrzewacze</t>
  </si>
  <si>
    <t>Kable grzejne / podgrzewacze – ścieki</t>
  </si>
  <si>
    <t>Kable grzejne – praca tylko przy T &lt; 0°C</t>
  </si>
  <si>
    <t>Pozostałe</t>
  </si>
  <si>
    <t>Pozostałe odbiory – ścieki</t>
  </si>
  <si>
    <t>Rezerwa</t>
  </si>
  <si>
    <t>4 × sprężarka śrubowa PW-330-HT</t>
  </si>
  <si>
    <t>Rozdzielnica RG-PC, pole 3–6; licznik L-A1</t>
  </si>
  <si>
    <t>4 × PW-330-HT</t>
  </si>
  <si>
    <t>Wentylatory</t>
  </si>
  <si>
    <t>Wentylatory osiowe EC</t>
  </si>
  <si>
    <t>Licznik L-A1</t>
  </si>
  <si>
    <t>2 wentylatory na urządzenie</t>
  </si>
  <si>
    <t>Pompy obiegowe – powietrze</t>
  </si>
  <si>
    <t>Licznik L-A2</t>
  </si>
  <si>
    <t>Pompy obiegu pośredniego części powietrznej</t>
  </si>
  <si>
    <t>Odszranianie</t>
  </si>
  <si>
    <t>Układ odszraniania</t>
  </si>
  <si>
    <t>Odszranianie – 0 w punkcie referencyjnym (poza cyklem); uwzględnione w punkcie A-PDEF</t>
  </si>
  <si>
    <t>Szafa AKPiA – powietrze</t>
  </si>
  <si>
    <t>Licznik L-A3</t>
  </si>
  <si>
    <t>Szafa AKPiA części powietrznej</t>
  </si>
  <si>
    <t>Podgrzewacze oleju / kable grzejne – powietrze</t>
  </si>
  <si>
    <t>Podgrzewacze oleju – praca w postoju</t>
  </si>
  <si>
    <t>Pozostałe odbiory – powietrze</t>
  </si>
  <si>
    <t>Pompy sieciowe / wspólne</t>
  </si>
  <si>
    <t>Pompy obiegowe wody sieciowej</t>
  </si>
  <si>
    <t>Licznik L-W1</t>
  </si>
  <si>
    <t>Pompy obiegowe wody sieciowej wykonane w ramach Zamówienia</t>
  </si>
  <si>
    <t>AKPiA / SCADA</t>
  </si>
  <si>
    <t>Serwer SCADA / AKPiA nadrzędna</t>
  </si>
  <si>
    <t>Licznik L-W2</t>
  </si>
  <si>
    <t>Serwer SCADA, switche, UPS</t>
  </si>
  <si>
    <t>Rozdzielnice i urządzenia wspólne</t>
  </si>
  <si>
    <t>Rozdzielnica RG-PC, oświetlenie, ogrzewanie szaf</t>
  </si>
  <si>
    <t>Oświetlenie i gniazda technologiczne, ogrzewanie szaf</t>
  </si>
  <si>
    <t>Pozostałe odbiory wspólne</t>
  </si>
  <si>
    <t>BILANS CIEPLNY REFERENCYJNYCH PUNKTÓW DOBORU</t>
  </si>
  <si>
    <t>Bilans musi uwzględniać rzeczywistą konfigurację, obiegi pośrednie i straty do Punktu Przekazania Ciepła.</t>
  </si>
  <si>
    <t>Sekcja</t>
  </si>
  <si>
    <t>Wynik kontroli</t>
  </si>
  <si>
    <t>Pozycja bilansu</t>
  </si>
  <si>
    <t>Wartość</t>
  </si>
  <si>
    <t>Zależność / uwagi</t>
  </si>
  <si>
    <t>wartość producenta | SRC-003</t>
  </si>
  <si>
    <t>Moc pobierana ze ścieków</t>
  </si>
  <si>
    <t>wartość producenta / bilans | SRC-003</t>
  </si>
  <si>
    <t>Moc elektryczna sprężarek</t>
  </si>
  <si>
    <t>Straty na wymiennikach i obiegach pośrednich</t>
  </si>
  <si>
    <t>łącznie do Punktu Przekazania Ciepła | SRC-005</t>
  </si>
  <si>
    <t>Moc Cieplna Netto</t>
  </si>
  <si>
    <t>Q brutto – straty</t>
  </si>
  <si>
    <t>Kontrola I zasady termodynamicznej</t>
  </si>
  <si>
    <t>Q brutto ≈ Q dolnego źródła + Pel sprężarek</t>
  </si>
  <si>
    <t>wartość producenta | SRC-006</t>
  </si>
  <si>
    <t>Moc pobierana z powietrza</t>
  </si>
  <si>
    <t>wartość producenta / bilans | SRC-006</t>
  </si>
  <si>
    <t>Straty na obiegach i wyprowadzeniu ciepła</t>
  </si>
  <si>
    <t>Qnet części ściekowej</t>
  </si>
  <si>
    <t>zgodnie z KPG</t>
  </si>
  <si>
    <t>Qnet części powietrznej</t>
  </si>
  <si>
    <t>Wspólne straty cieplne po połączeniu strumieni</t>
  </si>
  <si>
    <t>nie mogą być pominięte ani podwójnie liczone | SRC-005</t>
  </si>
  <si>
    <t>Qnet kompletnej Instalacji</t>
  </si>
  <si>
    <t>Qnet ścieki + Qnet powietrze – wspólne straty</t>
  </si>
  <si>
    <t>zgodnie z bilansem elektrycznym</t>
  </si>
  <si>
    <t>Algorytm przypisania strat wspólnych</t>
  </si>
  <si>
    <t>ALG-Q-01 – podział strat wspólnych proporcjonalnie do przepływu każdej części przez wspólny kolektor</t>
  </si>
  <si>
    <t>opis / ID dokumentu</t>
  </si>
  <si>
    <t>Źródło danych i identyfikacja bilansu</t>
  </si>
  <si>
    <t>SRC-012 – Bilans cieplny i elektryczny kompletnej Instalacji, rew. B z 2026-08-25</t>
  </si>
  <si>
    <t>REJESTR ŹRÓDEŁ DANYCH I IDENTYFIKOWALNOŚĆ WARTOŚCI</t>
  </si>
  <si>
    <t>Każdy identyfikator ma prowadzić do konkretnego dokumentu i miejsca, z którego pochodzi wartość zadeklarowana w Ofercie.</t>
  </si>
  <si>
    <t>Liczba zarejestrowanych źródeł</t>
  </si>
  <si>
    <t>Nazwa dokumentu / raportu</t>
  </si>
  <si>
    <t>Producent / autor</t>
  </si>
  <si>
    <t>Numer / oznaczenie</t>
  </si>
  <si>
    <t>Rewizja</t>
  </si>
  <si>
    <t>Data</t>
  </si>
  <si>
    <t>Program / metoda</t>
  </si>
  <si>
    <t>Wersja programu</t>
  </si>
  <si>
    <t>Strona / tabela / wiersz / rekord</t>
  </si>
  <si>
    <t>Sposób uzyskania wartości</t>
  </si>
  <si>
    <t>Punkt Gwarancyjny / warunki</t>
  </si>
  <si>
    <t>Nazwa pliku</t>
  </si>
  <si>
    <t>Karta doborowa WW-620-R – pkt S-PNOM</t>
  </si>
  <si>
    <t>PS/2026/0820/KOS-S</t>
  </si>
  <si>
    <t>B</t>
  </si>
  <si>
    <t>2026-08-20</t>
  </si>
  <si>
    <t>ProSelect</t>
  </si>
  <si>
    <t>8.4.2</t>
  </si>
  <si>
    <t>s. 3, tab. 2, wiersz 1</t>
  </si>
  <si>
    <t>Dokument producenta</t>
  </si>
  <si>
    <t>S-PNOM (16°C / 51/70°C)</t>
  </si>
  <si>
    <t>01_kartadob_WW620_S-PNOM.pdf</t>
  </si>
  <si>
    <t>—</t>
  </si>
  <si>
    <t>Karta doborowa PW-330-HT – pkt A-NOM</t>
  </si>
  <si>
    <t>AS/2026/0820/KOS-A</t>
  </si>
  <si>
    <t>AirSelect</t>
  </si>
  <si>
    <t>5.1.0</t>
  </si>
  <si>
    <t>s. 2, tab. 1, wiersz 1</t>
  </si>
  <si>
    <t>A-NOM (+10°C / 51/70°C)</t>
  </si>
  <si>
    <t>02_kartadob_PW330_A-NOM.pdf</t>
  </si>
  <si>
    <t>Wydruk z programu doborowego – komplet punktów części ściekowej</t>
  </si>
  <si>
    <t>s. 3–11, tab. 2–7</t>
  </si>
  <si>
    <t>S-PMIN…S-PCZE-25</t>
  </si>
  <si>
    <t>03_prosel_scieki_pelny.pdf</t>
  </si>
  <si>
    <t>Zestawienie poboru mocy urządzeń pomocniczych – ścieki</t>
  </si>
  <si>
    <t>Termotech Instalacje Sp. z o.o.</t>
  </si>
  <si>
    <t>TT/EL/2026/014</t>
  </si>
  <si>
    <t>2026-08-24</t>
  </si>
  <si>
    <t>arkusz obliczeniowy</t>
  </si>
  <si>
    <t>ark. „Ścieki”, wiersze 4–12</t>
  </si>
  <si>
    <t>Obliczenia Wykonawcy</t>
  </si>
  <si>
    <t>wszystkie punkty części ściekowej</t>
  </si>
  <si>
    <t>04_pomocnicze_scieki.xlsx</t>
  </si>
  <si>
    <t>SRC-005</t>
  </si>
  <si>
    <t>Nota tolerancji i zapasu doborowego</t>
  </si>
  <si>
    <t>PRZYKŁADOWY PRODUCENT A / B</t>
  </si>
  <si>
    <t>TT/TECH/2026/003</t>
  </si>
  <si>
    <t>s. 1–2</t>
  </si>
  <si>
    <t>wszystkie punkty</t>
  </si>
  <si>
    <t>05_tolerancje.pdf</t>
  </si>
  <si>
    <t>Wydruk z programu doborowego – komplet punktów części powietrznej</t>
  </si>
  <si>
    <t>s. 2–14, tab. 1–8</t>
  </si>
  <si>
    <t>A-PMIN…A-PCZE-25</t>
  </si>
  <si>
    <t>06_airsel_powietrze_pelny.pdf</t>
  </si>
  <si>
    <t>Zestawienie poboru mocy urządzeń pomocniczych – powietrze</t>
  </si>
  <si>
    <t>TT/EL/2026/015</t>
  </si>
  <si>
    <t>ark. „Powietrze”, wiersze 4–12</t>
  </si>
  <si>
    <t>wszystkie punkty części powietrznej</t>
  </si>
  <si>
    <t>07_pomocnicze_powietrze.xlsx</t>
  </si>
  <si>
    <t>Bilans pracy łącznej kompletnej Instalacji</t>
  </si>
  <si>
    <t>TT/TECH/2026/008</t>
  </si>
  <si>
    <t>2026-08-25</t>
  </si>
  <si>
    <t>ark. „Łącznie”, wiersze 5–28</t>
  </si>
  <si>
    <t>Bilans kompletnej Instalacji</t>
  </si>
  <si>
    <t>H-P85, H-PNOM, H-PMIN</t>
  </si>
  <si>
    <t>08_bilans_laczny.xlsx</t>
  </si>
  <si>
    <t>Harmonogram eksploatacyjny – część ściekowa</t>
  </si>
  <si>
    <t>TT/EKS/2026/001</t>
  </si>
  <si>
    <t>s. 2, tab. 1</t>
  </si>
  <si>
    <t>postoje serwisowe</t>
  </si>
  <si>
    <t>09_harmonogram_scieki.pdf</t>
  </si>
  <si>
    <t>Harmonogram eksploatacyjny – część powietrzna</t>
  </si>
  <si>
    <t>TT/EKS/2026/002</t>
  </si>
  <si>
    <t>10_harmonogram_powietrze.pdf</t>
  </si>
  <si>
    <t>Algorytmy podziału energii i strat urządzeń wspólnych</t>
  </si>
  <si>
    <t>TT/TECH/2026/009</t>
  </si>
  <si>
    <t>s. 1–4, pkt 2 i 3</t>
  </si>
  <si>
    <t>praca łączna</t>
  </si>
  <si>
    <t>11_algorytmy_podzialu.pdf</t>
  </si>
  <si>
    <t>SRC-012</t>
  </si>
  <si>
    <t>Bilans cieplny i elektryczny kompletnej Instalacji</t>
  </si>
  <si>
    <t>TT/TECH/2026/010</t>
  </si>
  <si>
    <t>ark. „Bilans”, wiersze 3–40</t>
  </si>
  <si>
    <t>punkty referencyjne</t>
  </si>
  <si>
    <t>12_bilans_kompletny.xlsx</t>
  </si>
  <si>
    <t>SRC-013</t>
  </si>
  <si>
    <t>Schemat Granic Bilansowych Instalacji</t>
  </si>
  <si>
    <t>TT/RYS/2026/001</t>
  </si>
  <si>
    <t>rys. 1, arkusz 1/1</t>
  </si>
  <si>
    <t>13_granice_bilansowe.pdf</t>
  </si>
  <si>
    <t>SRC-014</t>
  </si>
  <si>
    <t>Mapa Pracy Instalacji – opis metody interpolacji</t>
  </si>
  <si>
    <t>TT/TECH/2026/011</t>
  </si>
  <si>
    <t>2026-08-26</t>
  </si>
  <si>
    <t>s. 1–3</t>
  </si>
  <si>
    <t>Interpolacja</t>
  </si>
  <si>
    <t>cała Gwarantowana Koperta Pracy</t>
  </si>
  <si>
    <t>14_metoda_interpolacji.pdf</t>
  </si>
  <si>
    <t>SRC-015</t>
  </si>
  <si>
    <t>SRC-016</t>
  </si>
  <si>
    <t>SRC-017</t>
  </si>
  <si>
    <t>SRC-018</t>
  </si>
  <si>
    <t>SRC-019</t>
  </si>
  <si>
    <t>SRC-020</t>
  </si>
  <si>
    <t>SRC-021</t>
  </si>
  <si>
    <t>SRC-022</t>
  </si>
  <si>
    <t>SRC-023</t>
  </si>
  <si>
    <t>SRC-024</t>
  </si>
  <si>
    <t>SRC-025</t>
  </si>
  <si>
    <t>SRC-026</t>
  </si>
  <si>
    <t>SRC-027</t>
  </si>
  <si>
    <t>SRC-028</t>
  </si>
  <si>
    <t>SRC-029</t>
  </si>
  <si>
    <t>SRC-030</t>
  </si>
  <si>
    <t>SRC-031</t>
  </si>
  <si>
    <t>SRC-032</t>
  </si>
  <si>
    <t>SRC-033</t>
  </si>
  <si>
    <t>SRC-034</t>
  </si>
  <si>
    <t>SRC-035</t>
  </si>
  <si>
    <t>SRC-036</t>
  </si>
  <si>
    <t>SRC-037</t>
  </si>
  <si>
    <t>SRC-038</t>
  </si>
  <si>
    <t>SRC-039</t>
  </si>
  <si>
    <t>SRC-040</t>
  </si>
  <si>
    <t>SRC-041</t>
  </si>
  <si>
    <t>SRC-042</t>
  </si>
  <si>
    <t>SRC-043</t>
  </si>
  <si>
    <t>SRC-044</t>
  </si>
  <si>
    <t>SRC-045</t>
  </si>
  <si>
    <t>SRC-046</t>
  </si>
  <si>
    <t>SRC-047</t>
  </si>
  <si>
    <t>SRC-048</t>
  </si>
  <si>
    <t>SRC-049</t>
  </si>
  <si>
    <t>SRC-050</t>
  </si>
  <si>
    <t>SRC-051</t>
  </si>
  <si>
    <t>SRC-052</t>
  </si>
  <si>
    <t>SRC-053</t>
  </si>
  <si>
    <t>SRC-054</t>
  </si>
  <si>
    <t>SRC-055</t>
  </si>
  <si>
    <t>SRC-056</t>
  </si>
  <si>
    <t>SRC-057</t>
  </si>
  <si>
    <t>SRC-058</t>
  </si>
  <si>
    <t>SRC-059</t>
  </si>
  <si>
    <t>SRC-060</t>
  </si>
  <si>
    <t>SRC-061</t>
  </si>
  <si>
    <t>SRC-062</t>
  </si>
  <si>
    <t>SRC-063</t>
  </si>
  <si>
    <t>SRC-064</t>
  </si>
  <si>
    <t>SRC-065</t>
  </si>
  <si>
    <t>SRC-066</t>
  </si>
  <si>
    <t>SRC-067</t>
  </si>
  <si>
    <t>SRC-068</t>
  </si>
  <si>
    <t>SRC-069</t>
  </si>
  <si>
    <t>SRC-070</t>
  </si>
  <si>
    <t>SRC-071</t>
  </si>
  <si>
    <t>SRC-072</t>
  </si>
  <si>
    <t>SRC-073</t>
  </si>
  <si>
    <t>SRC-074</t>
  </si>
  <si>
    <t>SRC-075</t>
  </si>
  <si>
    <t>SRC-076</t>
  </si>
  <si>
    <t>SRC-077</t>
  </si>
  <si>
    <t>SRC-078</t>
  </si>
  <si>
    <t>SRC-079</t>
  </si>
  <si>
    <t>SRC-080</t>
  </si>
  <si>
    <t>SRC-081</t>
  </si>
  <si>
    <t>SRC-082</t>
  </si>
  <si>
    <t>SRC-083</t>
  </si>
  <si>
    <t>SRC-084</t>
  </si>
  <si>
    <t>SRC-085</t>
  </si>
  <si>
    <t>SRC-086</t>
  </si>
  <si>
    <t>SRC-087</t>
  </si>
  <si>
    <t>SRC-088</t>
  </si>
  <si>
    <t>SRC-089</t>
  </si>
  <si>
    <t>SRC-090</t>
  </si>
  <si>
    <t>SRC-091</t>
  </si>
  <si>
    <t>SRC-092</t>
  </si>
  <si>
    <t>SRC-093</t>
  </si>
  <si>
    <t>SRC-094</t>
  </si>
  <si>
    <t>SRC-095</t>
  </si>
  <si>
    <t>SRC-096</t>
  </si>
  <si>
    <t>SRC-097</t>
  </si>
  <si>
    <t>SRC-098</t>
  </si>
  <si>
    <t>SRC-099</t>
  </si>
  <si>
    <t>SRC-100</t>
  </si>
  <si>
    <t>SRC-101</t>
  </si>
  <si>
    <t>SRC-102</t>
  </si>
  <si>
    <t>SRC-103</t>
  </si>
  <si>
    <t>SRC-104</t>
  </si>
  <si>
    <t>SRC-105</t>
  </si>
  <si>
    <t>SRC-106</t>
  </si>
  <si>
    <t>SRC-107</t>
  </si>
  <si>
    <t>SRC-108</t>
  </si>
  <si>
    <t>SRC-109</t>
  </si>
  <si>
    <t>SRC-110</t>
  </si>
  <si>
    <t>SRC-111</t>
  </si>
  <si>
    <t>SRC-112</t>
  </si>
  <si>
    <t>SRC-113</t>
  </si>
  <si>
    <t>SRC-114</t>
  </si>
  <si>
    <t>SRC-115</t>
  </si>
  <si>
    <t>SRC-116</t>
  </si>
  <si>
    <t>SRC-117</t>
  </si>
  <si>
    <t>SRC-118</t>
  </si>
  <si>
    <t>SRC-119</t>
  </si>
  <si>
    <t>SRC-120</t>
  </si>
  <si>
    <t>SRC-121</t>
  </si>
  <si>
    <t>SRC-122</t>
  </si>
  <si>
    <t>SRC-123</t>
  </si>
  <si>
    <t>SRC-124</t>
  </si>
  <si>
    <t>SRC-125</t>
  </si>
  <si>
    <t>SRC-126</t>
  </si>
  <si>
    <t>SRC-127</t>
  </si>
  <si>
    <t>SRC-128</t>
  </si>
  <si>
    <t>SRC-129</t>
  </si>
  <si>
    <t>SRC-130</t>
  </si>
  <si>
    <t>SRC-131</t>
  </si>
  <si>
    <t>SRC-132</t>
  </si>
  <si>
    <t>SRC-133</t>
  </si>
  <si>
    <t>SRC-134</t>
  </si>
  <si>
    <t>SRC-135</t>
  </si>
  <si>
    <t>SRC-136</t>
  </si>
  <si>
    <t>SRC-137</t>
  </si>
  <si>
    <t>SRC-138</t>
  </si>
  <si>
    <t>SRC-139</t>
  </si>
  <si>
    <t>SRC-140</t>
  </si>
  <si>
    <t>SRC-141</t>
  </si>
  <si>
    <t>SRC-142</t>
  </si>
  <si>
    <t>SRC-143</t>
  </si>
  <si>
    <t>SRC-144</t>
  </si>
  <si>
    <t>SRC-145</t>
  </si>
  <si>
    <t>SRC-146</t>
  </si>
  <si>
    <t>SRC-147</t>
  </si>
  <si>
    <t>SRC-148</t>
  </si>
  <si>
    <t>SRC-149</t>
  </si>
  <si>
    <t>SRC-150</t>
  </si>
  <si>
    <t>SRC-151</t>
  </si>
  <si>
    <t>SRC-152</t>
  </si>
  <si>
    <t>SRC-153</t>
  </si>
  <si>
    <t>SRC-154</t>
  </si>
  <si>
    <t>SRC-155</t>
  </si>
  <si>
    <t>SRC-156</t>
  </si>
  <si>
    <t>SRC-157</t>
  </si>
  <si>
    <t>SRC-158</t>
  </si>
  <si>
    <t>SRC-159</t>
  </si>
  <si>
    <t>SRC-160</t>
  </si>
  <si>
    <t>SRC-161</t>
  </si>
  <si>
    <t>SRC-162</t>
  </si>
  <si>
    <t>SRC-163</t>
  </si>
  <si>
    <t>SRC-164</t>
  </si>
  <si>
    <t>SRC-165</t>
  </si>
  <si>
    <t>SRC-166</t>
  </si>
  <si>
    <t>SRC-167</t>
  </si>
  <si>
    <t>SRC-168</t>
  </si>
  <si>
    <t>SRC-169</t>
  </si>
  <si>
    <t>SRC-170</t>
  </si>
  <si>
    <t>SRC-171</t>
  </si>
  <si>
    <t>SRC-172</t>
  </si>
  <si>
    <t>SRC-173</t>
  </si>
  <si>
    <t>SRC-174</t>
  </si>
  <si>
    <t>SRC-175</t>
  </si>
  <si>
    <t>SRC-176</t>
  </si>
  <si>
    <t>SRC-177</t>
  </si>
  <si>
    <t>SRC-178</t>
  </si>
  <si>
    <t>SRC-179</t>
  </si>
  <si>
    <t>SRC-180</t>
  </si>
  <si>
    <t>SRC-181</t>
  </si>
  <si>
    <t>SRC-182</t>
  </si>
  <si>
    <t>SRC-183</t>
  </si>
  <si>
    <t>SRC-184</t>
  </si>
  <si>
    <t>SRC-185</t>
  </si>
  <si>
    <t>SRC-186</t>
  </si>
  <si>
    <t>SRC-187</t>
  </si>
  <si>
    <t>SRC-188</t>
  </si>
  <si>
    <t>SRC-189</t>
  </si>
  <si>
    <t>SRC-190</t>
  </si>
  <si>
    <t>SRC-191</t>
  </si>
  <si>
    <t>SRC-192</t>
  </si>
  <si>
    <t>SRC-193</t>
  </si>
  <si>
    <t>SRC-194</t>
  </si>
  <si>
    <t>SRC-195</t>
  </si>
  <si>
    <t>SRC-196</t>
  </si>
  <si>
    <t>SRC-197</t>
  </si>
  <si>
    <t>SRC-198</t>
  </si>
  <si>
    <t>SRC-199</t>
  </si>
  <si>
    <t>SRC-200</t>
  </si>
  <si>
    <t>WYKAZ DOKUMENTÓW SKŁADANYCH WRAZ Z OFERTĄ</t>
  </si>
  <si>
    <t>Lista kontrolna dokumentów wymaganych przez PFU. Pole „Załączono” wypełnia Wykonawca.</t>
  </si>
  <si>
    <t>Liczba pozycji wymaganych</t>
  </si>
  <si>
    <t>Dokument</t>
  </si>
  <si>
    <t>Załączono</t>
  </si>
  <si>
    <t>Nazwa pliku / oznaczenie</t>
  </si>
  <si>
    <t>Numer / rewizja</t>
  </si>
  <si>
    <t>Podpisana Karta Parametrów Gwarantowanych – PDF</t>
  </si>
  <si>
    <t>KPG_Termotech_podpisana.pdf</t>
  </si>
  <si>
    <t>rew. B</t>
  </si>
  <si>
    <t>Karta Parametrów Gwarantowanych – edytowalny XLSX</t>
  </si>
  <si>
    <t>KPG_Termotech.xlsx</t>
  </si>
  <si>
    <t>Dedykowane karty doborowe producenta dla każdego typu/modelu i Punktów Gwarancyjnych</t>
  </si>
  <si>
    <t>01_kartadob_WW620_S-PNOM.pdf + 02_kartadob_PW330_A-NOM.pdf</t>
  </si>
  <si>
    <t>SRC-001, SRC-002</t>
  </si>
  <si>
    <t>Kompletne wydruki z programu doborowego producenta</t>
  </si>
  <si>
    <t>03_prosel_scieki_pelny.pdf + 06_airsel_powietrze_pelny.pdf</t>
  </si>
  <si>
    <t>SRC-003, SRC-006</t>
  </si>
  <si>
    <t>Równoważny raport obliczeniowy producenta – jeżeli producent nie stosuje programu doborowego</t>
  </si>
  <si>
    <t>NIE DOTYCZY</t>
  </si>
  <si>
    <t>Obaj producenci stosują programy doborowe – raport równoważny nie jest wymagany</t>
  </si>
  <si>
    <t>Zbiorcze zestawienie konfiguracji urządzeń i sposobu współpracy</t>
  </si>
  <si>
    <t>15_zestawienie_konfiguracji.pdf</t>
  </si>
  <si>
    <t>rew. A</t>
  </si>
  <si>
    <t>Bilans cieplny każdej części i pracy łącznej</t>
  </si>
  <si>
    <t>Bilans mocy elektrycznej każdej części i pracy łącznej</t>
  </si>
  <si>
    <t>Szczegółowe zestawienie poboru mocy urządzeń pomocniczych</t>
  </si>
  <si>
    <t>04_pomocnicze_scieki.xlsx + 07_pomocnicze_powietrze.xlsx</t>
  </si>
  <si>
    <t>SRC-004, SRC-007</t>
  </si>
  <si>
    <t>Schemat Granic Bilansowych Instalacji z punktami pomiarowymi</t>
  </si>
  <si>
    <t>Ogólne karty techniczne oferowanych urządzeń</t>
  </si>
  <si>
    <t>16_karty_techniczne.pdf</t>
  </si>
  <si>
    <t>Raporty z badań / certyfikaty – jeżeli zostały wydane</t>
  </si>
  <si>
    <t>17_raporty_badan.pdf</t>
  </si>
  <si>
    <t>Potwierdzenie doboru przez producenta lub autoryzowanego przedstawiciela</t>
  </si>
  <si>
    <t>18_potwierdzenie_producenta.pdf</t>
  </si>
  <si>
    <t>Oświadczenie Wykonawcy o zgodności danych KPG z dokumentami producenta i bilansem</t>
  </si>
  <si>
    <t>19_oswiadczenie_zgodnosci.pdf</t>
  </si>
  <si>
    <t>Mapa Pracy Instalacji – PDF</t>
  </si>
  <si>
    <t>20_MapaPracy.pdf</t>
  </si>
  <si>
    <t>Mapa Pracy Instalacji – XLSX</t>
  </si>
  <si>
    <t>20_MapaPracy.xlsx</t>
  </si>
  <si>
    <t>Opis jednoznacznej metody interpolacji</t>
  </si>
  <si>
    <t>PRZYKŁAD – Pompy Ciepła i inne Instalacje Sp. z 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</si>
</sst>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0.000"/>
  </numFmts>
  <fonts count="10">
    <font>
      <sz val="11"/>
      <name val="Carlito"/>
    </font>
    <font>
      <b/>
      <sz val="15"/>
      <color rgb="FFFFFFFF"/>
      <name val="Carlito"/>
    </font>
    <font>
      <i/>
      <sz val="9"/>
      <color rgb="FF595959"/>
      <name val="Carlito"/>
    </font>
    <font>
      <b/>
      <sz val="11"/>
      <color rgb="FFFFFFFF"/>
      <name val="Carlito"/>
    </font>
    <font>
      <sz val="9"/>
      <color rgb="FF1F1F1F"/>
      <name val="Carlito"/>
    </font>
    <font>
      <b/>
      <sz val="9"/>
      <color rgb="FF1F1F1F"/>
      <name val="Carlito"/>
    </font>
    <font>
      <b/>
      <sz val="14"/>
      <color rgb="FF1F1F1F"/>
      <name val="Carlito"/>
    </font>
    <font>
      <sz val="11"/>
      <name val="Carlito"/>
    </font>
    <font>
      <b/>
      <sz val="10"/>
      <color rgb="FFC00000"/>
      <name val="Carlito"/>
    </font>
    <font>
      <sz val="9"/>
      <color rgb="FF7F6000"/>
      <name val="Carlito"/>
    </font>
  </fonts>
  <fills count="9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2F2F2"/>
      </patternFill>
    </fill>
    <fill>
      <patternFill patternType="solid">
        <fgColor rgb="FF5B9BD5"/>
      </patternFill>
    </fill>
    <fill>
      <patternFill patternType="solid">
        <fgColor rgb="FFE7E6E6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2" fillId="3" borderId="0" xfId="1" applyFont="1" applyFill="1" applyAlignment="1">
      <alignment vertical="top" wrapText="1"/>
    </xf>
    <xf numFmtId="0" fontId="4" fillId="5" borderId="0" xfId="1" applyFont="1" applyFill="1" applyAlignment="1">
      <alignment vertical="center" wrapText="1"/>
    </xf>
    <xf numFmtId="0" fontId="5" fillId="6" borderId="0" xfId="1" applyFont="1" applyFill="1" applyAlignment="1">
      <alignment horizontal="center" vertical="center" wrapText="1"/>
    </xf>
    <xf numFmtId="0" fontId="4" fillId="0" borderId="0" xfId="1" applyFont="1" applyAlignment="1">
      <alignment vertical="top" wrapText="1"/>
    </xf>
    <xf numFmtId="0" fontId="4" fillId="5" borderId="0" xfId="1" applyFont="1" applyFill="1" applyAlignment="1">
      <alignment horizontal="center" vertical="center" wrapText="1"/>
    </xf>
    <xf numFmtId="0" fontId="4" fillId="0" borderId="0" xfId="1" applyFont="1" applyAlignment="1">
      <alignment horizontal="center" vertical="top" wrapText="1"/>
    </xf>
    <xf numFmtId="0" fontId="4" fillId="7" borderId="0" xfId="1" applyFont="1" applyFill="1" applyAlignment="1">
      <alignment vertical="center" wrapText="1"/>
    </xf>
    <xf numFmtId="0" fontId="4" fillId="8" borderId="0" xfId="1" applyFont="1" applyFill="1" applyAlignment="1">
      <alignment vertical="center" wrapText="1"/>
    </xf>
    <xf numFmtId="164" fontId="4" fillId="8" borderId="0" xfId="1" applyNumberFormat="1" applyFont="1" applyFill="1" applyAlignment="1">
      <alignment vertical="center" wrapText="1"/>
    </xf>
    <xf numFmtId="0" fontId="5" fillId="7" borderId="0" xfId="1" applyFont="1" applyFill="1" applyAlignment="1">
      <alignment horizontal="center" vertical="center" wrapText="1"/>
    </xf>
    <xf numFmtId="0" fontId="4" fillId="5" borderId="0" xfId="1" applyFont="1" applyFill="1" applyAlignment="1">
      <alignment vertical="top" wrapText="1"/>
    </xf>
    <xf numFmtId="165" fontId="4" fillId="8" borderId="0" xfId="1" applyNumberFormat="1" applyFont="1" applyFill="1" applyAlignment="1">
      <alignment vertical="center" wrapText="1"/>
    </xf>
    <xf numFmtId="165" fontId="4" fillId="5" borderId="0" xfId="1" applyNumberFormat="1" applyFont="1" applyFill="1" applyAlignment="1">
      <alignment vertical="center" wrapText="1"/>
    </xf>
    <xf numFmtId="165" fontId="4" fillId="7" borderId="0" xfId="1" applyNumberFormat="1" applyFont="1" applyFill="1" applyAlignment="1">
      <alignment vertical="center" wrapText="1"/>
    </xf>
    <xf numFmtId="1" fontId="4" fillId="5" borderId="0" xfId="1" applyNumberFormat="1" applyFont="1" applyFill="1" applyAlignment="1">
      <alignment vertical="center" wrapText="1"/>
    </xf>
    <xf numFmtId="1" fontId="4" fillId="8" borderId="0" xfId="1" applyNumberFormat="1" applyFont="1" applyFill="1" applyAlignment="1">
      <alignment vertical="center" wrapText="1"/>
    </xf>
    <xf numFmtId="2" fontId="4" fillId="5" borderId="0" xfId="1" applyNumberFormat="1" applyFont="1" applyFill="1" applyAlignment="1">
      <alignment vertical="center" wrapText="1"/>
    </xf>
    <xf numFmtId="2" fontId="4" fillId="7" borderId="0" xfId="1" applyNumberFormat="1" applyFont="1" applyFill="1" applyAlignment="1">
      <alignment vertical="center" wrapText="1"/>
    </xf>
    <xf numFmtId="0" fontId="2" fillId="3" borderId="0" xfId="1" applyFont="1" applyFill="1" applyAlignment="1">
      <alignment horizontal="center" vertical="top" wrapText="1"/>
    </xf>
    <xf numFmtId="0" fontId="0" fillId="0" borderId="0" xfId="0"/>
    <xf numFmtId="0" fontId="3" fillId="4" borderId="0" xfId="1" applyFont="1" applyFill="1" applyAlignment="1">
      <alignment horizontal="left" vertical="center"/>
    </xf>
    <xf numFmtId="0" fontId="1" fillId="2" borderId="0" xfId="1" applyFont="1" applyFill="1" applyAlignment="1">
      <alignment horizontal="center" vertical="center" wrapText="1"/>
    </xf>
    <xf numFmtId="0" fontId="4" fillId="0" borderId="0" xfId="1" applyFont="1" applyAlignment="1">
      <alignment vertical="top" wrapText="1"/>
    </xf>
    <xf numFmtId="0" fontId="5" fillId="7" borderId="0" xfId="1" applyFont="1" applyFill="1" applyAlignment="1">
      <alignment horizontal="center" vertical="center" wrapText="1"/>
    </xf>
    <xf numFmtId="0" fontId="4" fillId="7" borderId="0" xfId="1" applyFont="1" applyFill="1" applyAlignment="1">
      <alignment vertical="center" wrapText="1"/>
    </xf>
    <xf numFmtId="0" fontId="9" fillId="0" borderId="0" xfId="0" applyFont="1" applyAlignment="1">
      <alignment vertical="top" wrapText="1"/>
    </xf>
    <xf numFmtId="0" fontId="6" fillId="7" borderId="0" xfId="1" applyFont="1" applyFill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2" fillId="3" borderId="0" xfId="1" applyFont="1" applyFill="1" applyAlignment="1">
      <alignment vertical="top" wrapText="1"/>
    </xf>
    <xf numFmtId="0" fontId="3" fillId="4" borderId="0" xfId="1" applyFont="1" applyFill="1" applyAlignment="1">
      <alignment horizontal="center" vertical="center"/>
    </xf>
    <xf numFmtId="0" fontId="5" fillId="6" borderId="0" xfId="1" applyFont="1" applyFill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</cellXfs>
  <cellStyles count="2">
    <cellStyle name="Normal" xfId="1" xr:uid="{00000000-0005-0000-0000-000001000000}"/>
    <cellStyle name="Normalny" xfId="0" builtinId="0"/>
  </cellStyles>
  <dxfs count="72"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C6E0B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"/>
  <sheetViews>
    <sheetView topLeftCell="A19" workbookViewId="0">
      <selection activeCell="D33" sqref="D33:E33"/>
    </sheetView>
  </sheetViews>
  <sheetFormatPr defaultRowHeight="13.8"/>
  <cols>
    <col min="1" max="1" width="6" customWidth="1"/>
    <col min="2" max="2" width="34" customWidth="1"/>
    <col min="3" max="4" width="18" customWidth="1"/>
    <col min="5" max="5" width="9" customWidth="1"/>
    <col min="6" max="6" width="46" customWidth="1"/>
    <col min="7" max="7" width="14" customWidth="1"/>
    <col min="8" max="8" width="10" customWidth="1"/>
  </cols>
  <sheetData>
    <row r="1" spans="1:8" ht="19.2" customHeight="1">
      <c r="A1" s="22" t="s">
        <v>154</v>
      </c>
      <c r="B1" s="20"/>
      <c r="C1" s="20"/>
      <c r="D1" s="20"/>
      <c r="E1" s="20"/>
      <c r="F1" s="20"/>
      <c r="G1" s="20"/>
      <c r="H1" s="20"/>
    </row>
    <row r="2" spans="1:8" ht="19.2" customHeight="1">
      <c r="A2" s="20"/>
      <c r="B2" s="20"/>
      <c r="C2" s="20"/>
      <c r="D2" s="20"/>
      <c r="E2" s="20"/>
      <c r="F2" s="20"/>
      <c r="G2" s="20"/>
      <c r="H2" s="20"/>
    </row>
    <row r="3" spans="1:8">
      <c r="A3" s="19" t="s">
        <v>155</v>
      </c>
      <c r="B3" s="20"/>
      <c r="C3" s="20"/>
      <c r="D3" s="20"/>
      <c r="E3" s="20"/>
      <c r="F3" s="20"/>
      <c r="G3" s="20"/>
      <c r="H3" s="20"/>
    </row>
    <row r="4" spans="1:8" ht="34.049999999999997" customHeight="1">
      <c r="A4" s="28" t="s">
        <v>156</v>
      </c>
      <c r="B4" s="20"/>
      <c r="C4" s="20"/>
      <c r="D4" s="20"/>
      <c r="E4" s="20"/>
      <c r="F4" s="20"/>
      <c r="G4" s="20"/>
      <c r="H4" s="20"/>
    </row>
    <row r="5" spans="1:8" ht="16.05" customHeight="1">
      <c r="A5" s="21" t="s">
        <v>157</v>
      </c>
      <c r="B5" s="20"/>
      <c r="C5" s="20"/>
      <c r="D5" s="20"/>
      <c r="E5" s="20"/>
      <c r="F5" s="20"/>
      <c r="G5" s="20"/>
      <c r="H5" s="20"/>
    </row>
    <row r="6" spans="1:8" ht="27.15" customHeight="1">
      <c r="A6" s="5" t="s">
        <v>9</v>
      </c>
      <c r="B6" s="3" t="s">
        <v>158</v>
      </c>
      <c r="C6" s="23" t="s">
        <v>159</v>
      </c>
      <c r="D6" s="20"/>
      <c r="E6" s="20"/>
      <c r="F6" s="20"/>
      <c r="G6" s="20"/>
      <c r="H6" s="20"/>
    </row>
    <row r="7" spans="1:8" ht="27.15" customHeight="1">
      <c r="A7" s="5" t="s">
        <v>14</v>
      </c>
      <c r="B7" s="3" t="s">
        <v>160</v>
      </c>
      <c r="C7" s="23" t="s">
        <v>161</v>
      </c>
      <c r="D7" s="20"/>
      <c r="E7" s="20"/>
      <c r="F7" s="20"/>
      <c r="G7" s="20"/>
      <c r="H7" s="20"/>
    </row>
    <row r="8" spans="1:8" ht="27.15" customHeight="1">
      <c r="A8" s="5" t="s">
        <v>19</v>
      </c>
      <c r="B8" s="3" t="s">
        <v>162</v>
      </c>
      <c r="C8" s="23" t="s">
        <v>163</v>
      </c>
      <c r="D8" s="20"/>
      <c r="E8" s="20"/>
      <c r="F8" s="20"/>
      <c r="G8" s="20"/>
      <c r="H8" s="20"/>
    </row>
    <row r="9" spans="1:8" ht="27.15" customHeight="1">
      <c r="A9" s="5" t="s">
        <v>24</v>
      </c>
      <c r="B9" s="3" t="s">
        <v>164</v>
      </c>
      <c r="C9" s="23" t="s">
        <v>165</v>
      </c>
      <c r="D9" s="20"/>
      <c r="E9" s="20"/>
      <c r="F9" s="20"/>
      <c r="G9" s="20"/>
      <c r="H9" s="20"/>
    </row>
    <row r="10" spans="1:8" ht="27.15" customHeight="1">
      <c r="A10" s="5" t="s">
        <v>28</v>
      </c>
      <c r="B10" s="3" t="s">
        <v>166</v>
      </c>
      <c r="C10" s="23" t="s">
        <v>167</v>
      </c>
      <c r="D10" s="20"/>
      <c r="E10" s="20"/>
      <c r="F10" s="20"/>
      <c r="G10" s="20"/>
      <c r="H10" s="20"/>
    </row>
    <row r="11" spans="1:8" ht="27.15" customHeight="1">
      <c r="A11" s="5" t="s">
        <v>31</v>
      </c>
      <c r="B11" s="3" t="s">
        <v>168</v>
      </c>
      <c r="C11" s="23" t="s">
        <v>169</v>
      </c>
      <c r="D11" s="20"/>
      <c r="E11" s="20"/>
      <c r="F11" s="20"/>
      <c r="G11" s="20"/>
      <c r="H11" s="20"/>
    </row>
    <row r="12" spans="1:8" ht="27.15" customHeight="1">
      <c r="A12" s="5" t="s">
        <v>35</v>
      </c>
      <c r="B12" s="3" t="s">
        <v>170</v>
      </c>
      <c r="C12" s="23" t="s">
        <v>171</v>
      </c>
      <c r="D12" s="20"/>
      <c r="E12" s="20"/>
      <c r="F12" s="20"/>
      <c r="G12" s="20"/>
      <c r="H12" s="20"/>
    </row>
    <row r="13" spans="1:8" ht="27.15" customHeight="1">
      <c r="A13" s="5" t="s">
        <v>39</v>
      </c>
      <c r="B13" s="3" t="s">
        <v>172</v>
      </c>
      <c r="C13" s="23" t="s">
        <v>173</v>
      </c>
      <c r="D13" s="20"/>
      <c r="E13" s="20"/>
      <c r="F13" s="20"/>
      <c r="G13" s="20"/>
      <c r="H13" s="20"/>
    </row>
    <row r="14" spans="1:8" ht="27.15" customHeight="1">
      <c r="A14" s="5" t="s">
        <v>42</v>
      </c>
      <c r="B14" s="3" t="s">
        <v>174</v>
      </c>
      <c r="C14" s="23" t="s">
        <v>175</v>
      </c>
      <c r="D14" s="20"/>
      <c r="E14" s="20"/>
      <c r="F14" s="20"/>
      <c r="G14" s="20"/>
      <c r="H14" s="20"/>
    </row>
    <row r="16" spans="1:8" ht="16.05" customHeight="1">
      <c r="A16" s="21" t="s">
        <v>176</v>
      </c>
      <c r="B16" s="20"/>
      <c r="C16" s="20"/>
      <c r="D16" s="20"/>
      <c r="E16" s="20"/>
      <c r="F16" s="20"/>
      <c r="G16" s="20"/>
      <c r="H16" s="20"/>
    </row>
    <row r="17" spans="1:8" ht="22.35" customHeight="1">
      <c r="A17" s="3" t="s">
        <v>3</v>
      </c>
      <c r="B17" s="3" t="s">
        <v>177</v>
      </c>
      <c r="C17" s="3" t="s">
        <v>178</v>
      </c>
    </row>
    <row r="18" spans="1:8" ht="22.35" customHeight="1">
      <c r="A18" s="6">
        <v>1</v>
      </c>
      <c r="B18" s="4" t="s">
        <v>179</v>
      </c>
      <c r="C18" s="23" t="s">
        <v>180</v>
      </c>
      <c r="D18" s="20"/>
      <c r="E18" s="20"/>
      <c r="F18" s="20"/>
      <c r="G18" s="20"/>
      <c r="H18" s="20"/>
    </row>
    <row r="19" spans="1:8" ht="22.35" customHeight="1">
      <c r="A19" s="6">
        <v>2</v>
      </c>
      <c r="B19" s="4" t="s">
        <v>181</v>
      </c>
      <c r="C19" s="23" t="s">
        <v>182</v>
      </c>
      <c r="D19" s="20"/>
      <c r="E19" s="20"/>
      <c r="F19" s="20"/>
      <c r="G19" s="20"/>
      <c r="H19" s="20"/>
    </row>
    <row r="20" spans="1:8" ht="22.35" customHeight="1">
      <c r="A20" s="6">
        <v>3</v>
      </c>
      <c r="B20" s="4" t="s">
        <v>183</v>
      </c>
      <c r="C20" s="23" t="s">
        <v>184</v>
      </c>
      <c r="D20" s="20"/>
      <c r="E20" s="20"/>
      <c r="F20" s="20"/>
      <c r="G20" s="20"/>
      <c r="H20" s="20"/>
    </row>
    <row r="21" spans="1:8" ht="22.35" customHeight="1">
      <c r="A21" s="6">
        <v>4</v>
      </c>
      <c r="B21" s="4" t="s">
        <v>185</v>
      </c>
      <c r="C21" s="23" t="s">
        <v>186</v>
      </c>
      <c r="D21" s="20"/>
      <c r="E21" s="20"/>
      <c r="F21" s="20"/>
      <c r="G21" s="20"/>
      <c r="H21" s="20"/>
    </row>
    <row r="22" spans="1:8" ht="22.35" customHeight="1">
      <c r="A22" s="6">
        <v>5</v>
      </c>
      <c r="B22" s="4" t="s">
        <v>187</v>
      </c>
      <c r="C22" s="23" t="s">
        <v>188</v>
      </c>
      <c r="D22" s="20"/>
      <c r="E22" s="20"/>
      <c r="F22" s="20"/>
      <c r="G22" s="20"/>
      <c r="H22" s="20"/>
    </row>
    <row r="23" spans="1:8" ht="22.35" customHeight="1">
      <c r="A23" s="6">
        <v>6</v>
      </c>
      <c r="B23" s="4" t="s">
        <v>189</v>
      </c>
      <c r="C23" s="23" t="s">
        <v>190</v>
      </c>
      <c r="D23" s="20"/>
      <c r="E23" s="20"/>
      <c r="F23" s="20"/>
      <c r="G23" s="20"/>
      <c r="H23" s="20"/>
    </row>
    <row r="24" spans="1:8" ht="22.35" customHeight="1">
      <c r="A24" s="6">
        <v>7</v>
      </c>
      <c r="B24" s="4" t="s">
        <v>191</v>
      </c>
      <c r="C24" s="23" t="s">
        <v>192</v>
      </c>
      <c r="D24" s="20"/>
      <c r="E24" s="20"/>
      <c r="F24" s="20"/>
      <c r="G24" s="20"/>
      <c r="H24" s="20"/>
    </row>
    <row r="25" spans="1:8" ht="22.35" customHeight="1">
      <c r="A25" s="6">
        <v>8</v>
      </c>
      <c r="B25" s="4" t="s">
        <v>193</v>
      </c>
      <c r="C25" s="23" t="s">
        <v>194</v>
      </c>
      <c r="D25" s="20"/>
      <c r="E25" s="20"/>
      <c r="F25" s="20"/>
      <c r="G25" s="20"/>
      <c r="H25" s="20"/>
    </row>
    <row r="26" spans="1:8" ht="22.35" customHeight="1">
      <c r="A26" s="6">
        <v>9</v>
      </c>
      <c r="B26" s="4" t="s">
        <v>195</v>
      </c>
      <c r="C26" s="23" t="s">
        <v>196</v>
      </c>
      <c r="D26" s="20"/>
      <c r="E26" s="20"/>
      <c r="F26" s="20"/>
      <c r="G26" s="20"/>
      <c r="H26" s="20"/>
    </row>
    <row r="27" spans="1:8" ht="22.35" customHeight="1">
      <c r="A27" s="6">
        <v>10</v>
      </c>
      <c r="B27" s="4" t="s">
        <v>197</v>
      </c>
      <c r="C27" s="23" t="s">
        <v>198</v>
      </c>
      <c r="D27" s="20"/>
      <c r="E27" s="20"/>
      <c r="F27" s="20"/>
      <c r="G27" s="20"/>
      <c r="H27" s="20"/>
    </row>
    <row r="28" spans="1:8" ht="22.35" customHeight="1">
      <c r="A28" s="6">
        <v>11</v>
      </c>
      <c r="B28" s="4" t="s">
        <v>199</v>
      </c>
      <c r="C28" s="23" t="s">
        <v>200</v>
      </c>
      <c r="D28" s="20"/>
      <c r="E28" s="20"/>
      <c r="F28" s="20"/>
      <c r="G28" s="20"/>
      <c r="H28" s="20"/>
    </row>
    <row r="29" spans="1:8" ht="22.35" customHeight="1">
      <c r="A29" s="6">
        <v>12</v>
      </c>
      <c r="B29" s="4" t="s">
        <v>201</v>
      </c>
      <c r="C29" s="23" t="s">
        <v>202</v>
      </c>
      <c r="D29" s="20"/>
      <c r="E29" s="20"/>
      <c r="F29" s="20"/>
      <c r="G29" s="20"/>
      <c r="H29" s="20"/>
    </row>
    <row r="30" spans="1:8" ht="22.35" customHeight="1">
      <c r="A30" s="6">
        <v>13</v>
      </c>
      <c r="B30" s="4" t="s">
        <v>203</v>
      </c>
      <c r="C30" s="23" t="s">
        <v>204</v>
      </c>
      <c r="D30" s="20"/>
      <c r="E30" s="20"/>
      <c r="F30" s="20"/>
      <c r="G30" s="20"/>
      <c r="H30" s="20"/>
    </row>
    <row r="32" spans="1:8" ht="16.05" customHeight="1">
      <c r="A32" s="21" t="s">
        <v>205</v>
      </c>
      <c r="B32" s="20"/>
      <c r="C32" s="20"/>
      <c r="D32" s="20"/>
      <c r="E32" s="20"/>
      <c r="F32" s="20"/>
      <c r="G32" s="20"/>
      <c r="H32" s="20"/>
    </row>
    <row r="33" spans="1:8" ht="17.55" customHeight="1">
      <c r="A33" s="23" t="s">
        <v>206</v>
      </c>
      <c r="B33" s="20"/>
      <c r="C33" s="20"/>
      <c r="D33" s="24" t="str">
        <f>'01_Oferent'!G18</f>
        <v>SPEŁNIA</v>
      </c>
      <c r="E33" s="20"/>
      <c r="F33" s="27" t="str">
        <f>IF(COUNTIF(D33:D45,"SPEŁNIA")+COUNTIF(D33:D45,"GOTOWE")=13,"GOTOWE DO ZŁOŻENIA","WYMAGA UZUPEŁNIENIA")</f>
        <v>GOTOWE DO ZŁOŻENIA</v>
      </c>
      <c r="G33" s="20"/>
      <c r="H33" s="20"/>
    </row>
    <row r="34" spans="1:8" ht="17.55" customHeight="1">
      <c r="A34" s="23" t="s">
        <v>207</v>
      </c>
      <c r="B34" s="20"/>
      <c r="C34" s="20"/>
      <c r="D34" s="24" t="str">
        <f>'02_Urzadzenia'!F20</f>
        <v>SPEŁNIA</v>
      </c>
      <c r="E34" s="20"/>
      <c r="F34" s="20"/>
      <c r="G34" s="20"/>
      <c r="H34" s="20"/>
    </row>
    <row r="35" spans="1:8" ht="17.55" customHeight="1">
      <c r="A35" s="23" t="s">
        <v>208</v>
      </c>
      <c r="B35" s="20"/>
      <c r="C35" s="20"/>
      <c r="D35" s="24" t="str">
        <f>'03_KPG_Scieki'!V17</f>
        <v>SPEŁNIA</v>
      </c>
      <c r="E35" s="20"/>
      <c r="F35" s="20"/>
      <c r="G35" s="20"/>
      <c r="H35" s="20"/>
    </row>
    <row r="36" spans="1:8" ht="17.55" customHeight="1">
      <c r="A36" s="23" t="s">
        <v>209</v>
      </c>
      <c r="B36" s="20"/>
      <c r="C36" s="20"/>
      <c r="D36" s="25" t="str">
        <f>'04_KPG_Powietrze'!V17</f>
        <v>SPEŁNIA</v>
      </c>
      <c r="E36" s="20"/>
      <c r="F36" s="20"/>
      <c r="G36" s="20"/>
      <c r="H36" s="20"/>
    </row>
    <row r="37" spans="1:8" ht="17.55" customHeight="1">
      <c r="A37" s="23" t="s">
        <v>210</v>
      </c>
      <c r="B37" s="20"/>
      <c r="C37" s="20"/>
      <c r="D37" s="25" t="str">
        <f>'05_KPG_Lacznie'!V17</f>
        <v>SPEŁNIA</v>
      </c>
      <c r="E37" s="20"/>
      <c r="F37" s="20"/>
      <c r="G37" s="20"/>
      <c r="H37" s="20"/>
    </row>
    <row r="38" spans="1:8" ht="17.55" customHeight="1">
      <c r="A38" s="23" t="s">
        <v>211</v>
      </c>
      <c r="B38" s="20"/>
      <c r="C38" s="20"/>
      <c r="D38" s="25" t="str">
        <f>'06_Parametry_Roczne'!H15</f>
        <v>SPEŁNIA</v>
      </c>
      <c r="E38" s="20"/>
      <c r="F38" s="20"/>
      <c r="G38" s="20"/>
      <c r="H38" s="20"/>
    </row>
    <row r="39" spans="1:8" ht="17.55" customHeight="1">
      <c r="A39" s="23" t="s">
        <v>212</v>
      </c>
      <c r="B39" s="20"/>
      <c r="C39" s="20"/>
      <c r="D39" s="25" t="str">
        <f>'07_Mapa_Scieki'!D4</f>
        <v>GOTOWE</v>
      </c>
      <c r="E39" s="20"/>
      <c r="F39" s="20"/>
      <c r="G39" s="20"/>
      <c r="H39" s="20"/>
    </row>
    <row r="40" spans="1:8" ht="17.55" customHeight="1">
      <c r="A40" s="23" t="s">
        <v>213</v>
      </c>
      <c r="B40" s="20"/>
      <c r="C40" s="20"/>
      <c r="D40" s="25" t="str">
        <f>'08_Mapa_Powietrze'!D4</f>
        <v>GOTOWE</v>
      </c>
      <c r="E40" s="20"/>
      <c r="F40" s="20"/>
      <c r="G40" s="20"/>
      <c r="H40" s="20"/>
    </row>
    <row r="41" spans="1:8" ht="17.55" customHeight="1">
      <c r="A41" s="23" t="s">
        <v>214</v>
      </c>
      <c r="B41" s="20"/>
      <c r="C41" s="20"/>
      <c r="D41" s="25" t="str">
        <f>'09_Mapa_Lacznie'!D4</f>
        <v>GOTOWE</v>
      </c>
      <c r="E41" s="20"/>
      <c r="F41" s="20"/>
      <c r="G41" s="20"/>
      <c r="H41" s="20"/>
    </row>
    <row r="42" spans="1:8" ht="17.55" customHeight="1">
      <c r="A42" s="23" t="s">
        <v>215</v>
      </c>
      <c r="B42" s="20"/>
      <c r="C42" s="20"/>
      <c r="D42" s="25" t="str">
        <f>'10_Bilans_El'!H5</f>
        <v>SPEŁNIA</v>
      </c>
      <c r="E42" s="20"/>
      <c r="F42" s="20"/>
      <c r="G42" s="20"/>
      <c r="H42" s="20"/>
    </row>
    <row r="43" spans="1:8" ht="17.55" customHeight="1">
      <c r="A43" s="23" t="s">
        <v>216</v>
      </c>
      <c r="B43" s="20"/>
      <c r="C43" s="20"/>
      <c r="D43" s="25" t="str">
        <f>'11_Bilans_Cieplny'!H5</f>
        <v>SPEŁNIA</v>
      </c>
      <c r="E43" s="20"/>
      <c r="F43" s="20"/>
      <c r="G43" s="20"/>
      <c r="H43" s="20"/>
    </row>
    <row r="44" spans="1:8" ht="17.55" customHeight="1">
      <c r="A44" s="23" t="s">
        <v>168</v>
      </c>
      <c r="B44" s="20"/>
      <c r="C44" s="20"/>
      <c r="D44" s="25" t="str">
        <f>'12_Zrodla'!D4</f>
        <v>GOTOWE</v>
      </c>
      <c r="E44" s="20"/>
      <c r="F44" s="20"/>
      <c r="G44" s="20"/>
      <c r="H44" s="20"/>
    </row>
    <row r="45" spans="1:8" ht="17.55" customHeight="1">
      <c r="A45" s="23" t="s">
        <v>217</v>
      </c>
      <c r="B45" s="20"/>
      <c r="C45" s="20"/>
      <c r="D45" s="25" t="str">
        <f>'13_Dokumenty'!D4</f>
        <v>GOTOWE</v>
      </c>
      <c r="E45" s="20"/>
      <c r="F45" s="20"/>
      <c r="G45" s="20"/>
      <c r="H45" s="20"/>
    </row>
    <row r="48" spans="1:8" ht="16.05" customHeight="1">
      <c r="A48" s="21" t="s">
        <v>218</v>
      </c>
      <c r="B48" s="20"/>
      <c r="C48" s="20"/>
      <c r="D48" s="20"/>
      <c r="E48" s="20"/>
      <c r="F48" s="20"/>
      <c r="G48" s="20"/>
      <c r="H48" s="20"/>
    </row>
    <row r="49" spans="1:7" ht="24" customHeight="1">
      <c r="A49" s="3"/>
      <c r="B49" s="3" t="s">
        <v>4</v>
      </c>
      <c r="C49" s="3" t="s">
        <v>219</v>
      </c>
      <c r="D49" s="3" t="s">
        <v>220</v>
      </c>
      <c r="E49" s="3" t="s">
        <v>5</v>
      </c>
      <c r="F49" s="3" t="s">
        <v>221</v>
      </c>
      <c r="G49" s="3" t="s">
        <v>222</v>
      </c>
    </row>
    <row r="50" spans="1:7" ht="24" customHeight="1">
      <c r="A50" s="4"/>
      <c r="B50" s="11" t="s">
        <v>223</v>
      </c>
      <c r="C50" s="5">
        <v>9</v>
      </c>
      <c r="D50" s="5">
        <v>23</v>
      </c>
      <c r="E50" s="4" t="s">
        <v>48</v>
      </c>
      <c r="F50" s="4" t="s">
        <v>224</v>
      </c>
      <c r="G50" s="4" t="s">
        <v>225</v>
      </c>
    </row>
    <row r="51" spans="1:7" ht="24" customHeight="1">
      <c r="A51" s="4"/>
      <c r="B51" s="11" t="s">
        <v>226</v>
      </c>
      <c r="C51" s="5">
        <v>3</v>
      </c>
      <c r="D51" s="5" t="s">
        <v>227</v>
      </c>
      <c r="E51" s="4" t="s">
        <v>48</v>
      </c>
      <c r="F51" s="4" t="s">
        <v>228</v>
      </c>
      <c r="G51" s="4" t="s">
        <v>225</v>
      </c>
    </row>
    <row r="52" spans="1:7" ht="24" customHeight="1">
      <c r="A52" s="4"/>
      <c r="B52" s="11" t="s">
        <v>229</v>
      </c>
      <c r="C52" s="5">
        <v>52</v>
      </c>
      <c r="D52" s="5">
        <v>308</v>
      </c>
      <c r="E52" s="4" t="s">
        <v>44</v>
      </c>
      <c r="F52" s="4" t="s">
        <v>230</v>
      </c>
      <c r="G52" s="4" t="s">
        <v>225</v>
      </c>
    </row>
    <row r="53" spans="1:7" ht="24" customHeight="1">
      <c r="A53" s="4"/>
      <c r="B53" s="11" t="s">
        <v>231</v>
      </c>
      <c r="C53" s="5">
        <v>-7</v>
      </c>
      <c r="D53" s="5">
        <v>40</v>
      </c>
      <c r="E53" s="4" t="s">
        <v>48</v>
      </c>
      <c r="F53" s="4" t="s">
        <v>232</v>
      </c>
      <c r="G53" s="4" t="s">
        <v>225</v>
      </c>
    </row>
    <row r="54" spans="1:7" ht="24" customHeight="1">
      <c r="A54" s="4"/>
      <c r="B54" s="11" t="s">
        <v>233</v>
      </c>
      <c r="C54" s="5">
        <v>45</v>
      </c>
      <c r="D54" s="5">
        <v>58</v>
      </c>
      <c r="E54" s="4" t="s">
        <v>48</v>
      </c>
      <c r="F54" s="4" t="s">
        <v>234</v>
      </c>
      <c r="G54" s="4" t="s">
        <v>225</v>
      </c>
    </row>
    <row r="55" spans="1:7" ht="24" customHeight="1">
      <c r="A55" s="4"/>
      <c r="B55" s="11" t="s">
        <v>235</v>
      </c>
      <c r="C55" s="5">
        <v>70</v>
      </c>
      <c r="D55" s="5">
        <v>85</v>
      </c>
      <c r="E55" s="4" t="s">
        <v>48</v>
      </c>
      <c r="F55" s="4" t="s">
        <v>236</v>
      </c>
      <c r="G55" s="4" t="s">
        <v>225</v>
      </c>
    </row>
    <row r="56" spans="1:7" ht="24" customHeight="1">
      <c r="A56" s="4"/>
      <c r="B56" s="11" t="s">
        <v>237</v>
      </c>
      <c r="C56" s="5">
        <v>68</v>
      </c>
      <c r="D56" s="5">
        <v>68</v>
      </c>
      <c r="E56" s="4" t="s">
        <v>48</v>
      </c>
      <c r="F56" s="4" t="s">
        <v>238</v>
      </c>
      <c r="G56" s="4" t="s">
        <v>225</v>
      </c>
    </row>
    <row r="57" spans="1:7" ht="24" customHeight="1">
      <c r="A57" s="4"/>
      <c r="B57" s="11" t="s">
        <v>239</v>
      </c>
      <c r="C57" s="5">
        <v>25</v>
      </c>
      <c r="D57" s="5">
        <v>100</v>
      </c>
      <c r="E57" s="4" t="s">
        <v>240</v>
      </c>
      <c r="F57" s="4" t="s">
        <v>241</v>
      </c>
      <c r="G57" s="4" t="s">
        <v>225</v>
      </c>
    </row>
    <row r="58" spans="1:7" ht="24" customHeight="1">
      <c r="A58" s="4"/>
      <c r="B58" s="11" t="s">
        <v>242</v>
      </c>
      <c r="C58" s="5">
        <v>25</v>
      </c>
      <c r="D58" s="5">
        <v>100</v>
      </c>
      <c r="E58" s="4" t="s">
        <v>240</v>
      </c>
      <c r="F58" s="4" t="s">
        <v>243</v>
      </c>
      <c r="G58" s="4" t="s">
        <v>225</v>
      </c>
    </row>
    <row r="59" spans="1:7" ht="24" customHeight="1">
      <c r="A59" s="4"/>
      <c r="B59" s="11" t="s">
        <v>244</v>
      </c>
      <c r="C59" s="5">
        <v>0</v>
      </c>
      <c r="D59" s="5">
        <v>0</v>
      </c>
      <c r="E59" s="4" t="s">
        <v>240</v>
      </c>
      <c r="F59" s="4" t="s">
        <v>245</v>
      </c>
      <c r="G59" s="4" t="s">
        <v>225</v>
      </c>
    </row>
    <row r="60" spans="1:7" ht="24" customHeight="1">
      <c r="A60" s="4"/>
      <c r="B60" s="11" t="s">
        <v>246</v>
      </c>
      <c r="C60" s="5">
        <v>1.6</v>
      </c>
      <c r="D60" s="5" t="s">
        <v>247</v>
      </c>
      <c r="E60" s="4" t="s">
        <v>248</v>
      </c>
      <c r="F60" s="4" t="s">
        <v>249</v>
      </c>
      <c r="G60" s="4" t="s">
        <v>250</v>
      </c>
    </row>
    <row r="61" spans="1:7" ht="24" customHeight="1">
      <c r="A61" s="4"/>
      <c r="B61" s="11" t="s">
        <v>251</v>
      </c>
      <c r="C61" s="5">
        <v>1</v>
      </c>
      <c r="D61" s="5">
        <v>9</v>
      </c>
      <c r="E61" s="4" t="s">
        <v>252</v>
      </c>
      <c r="F61" s="4" t="s">
        <v>253</v>
      </c>
      <c r="G61" s="4" t="s">
        <v>254</v>
      </c>
    </row>
    <row r="62" spans="1:7" ht="43.2" customHeight="1">
      <c r="A62" s="4"/>
      <c r="B62" s="11" t="s">
        <v>255</v>
      </c>
      <c r="C62" s="5" t="s">
        <v>256</v>
      </c>
      <c r="D62" s="5"/>
      <c r="E62" s="4" t="s">
        <v>11</v>
      </c>
      <c r="F62" s="4" t="s">
        <v>257</v>
      </c>
      <c r="G62" s="4" t="s">
        <v>258</v>
      </c>
    </row>
    <row r="63" spans="1:7" ht="42" customHeight="1">
      <c r="A63" s="4"/>
      <c r="B63" s="11" t="s">
        <v>259</v>
      </c>
      <c r="C63" s="5" t="s">
        <v>260</v>
      </c>
      <c r="D63" s="5"/>
      <c r="E63" s="4" t="s">
        <v>11</v>
      </c>
      <c r="F63" s="4" t="s">
        <v>261</v>
      </c>
      <c r="G63" s="4" t="s">
        <v>262</v>
      </c>
    </row>
    <row r="64" spans="1:7" ht="24" customHeight="1">
      <c r="A64" s="4"/>
      <c r="B64" s="11" t="s">
        <v>263</v>
      </c>
      <c r="C64" s="5">
        <v>85</v>
      </c>
      <c r="D64" s="5">
        <v>85</v>
      </c>
      <c r="E64" s="4" t="s">
        <v>48</v>
      </c>
      <c r="F64" s="4" t="s">
        <v>264</v>
      </c>
      <c r="G64" s="4" t="s">
        <v>258</v>
      </c>
    </row>
    <row r="66" spans="1:8" ht="78" customHeight="1">
      <c r="A66" s="26" t="s">
        <v>265</v>
      </c>
      <c r="B66" s="20"/>
      <c r="C66" s="20"/>
      <c r="D66" s="20"/>
      <c r="E66" s="20"/>
      <c r="F66" s="20"/>
      <c r="G66" s="20"/>
      <c r="H66" s="20"/>
    </row>
    <row r="67" spans="1:8">
      <c r="A67" s="20"/>
      <c r="B67" s="20"/>
      <c r="C67" s="20"/>
      <c r="D67" s="20"/>
      <c r="E67" s="20"/>
      <c r="F67" s="20"/>
      <c r="G67" s="20"/>
      <c r="H67" s="20"/>
    </row>
    <row r="68" spans="1:8">
      <c r="A68" s="20"/>
      <c r="B68" s="20"/>
      <c r="C68" s="20"/>
      <c r="D68" s="20"/>
      <c r="E68" s="20"/>
      <c r="F68" s="20"/>
      <c r="G68" s="20"/>
      <c r="H68" s="20"/>
    </row>
    <row r="69" spans="1:8">
      <c r="A69" s="20"/>
      <c r="B69" s="20"/>
      <c r="C69" s="20"/>
      <c r="D69" s="20"/>
      <c r="E69" s="20"/>
      <c r="F69" s="20"/>
      <c r="G69" s="20"/>
      <c r="H69" s="20"/>
    </row>
    <row r="70" spans="1:8">
      <c r="A70" s="20"/>
      <c r="B70" s="20"/>
      <c r="C70" s="20"/>
      <c r="D70" s="20"/>
      <c r="E70" s="20"/>
      <c r="F70" s="20"/>
      <c r="G70" s="20"/>
      <c r="H70" s="20"/>
    </row>
  </sheetData>
  <mergeCells count="57">
    <mergeCell ref="A1:H2"/>
    <mergeCell ref="A32:H32"/>
    <mergeCell ref="C30:H30"/>
    <mergeCell ref="D39:E39"/>
    <mergeCell ref="A4:H4"/>
    <mergeCell ref="C6:H6"/>
    <mergeCell ref="C24:H24"/>
    <mergeCell ref="A36:C36"/>
    <mergeCell ref="C14:H14"/>
    <mergeCell ref="D33:E33"/>
    <mergeCell ref="D38:E38"/>
    <mergeCell ref="C26:H26"/>
    <mergeCell ref="C29:H29"/>
    <mergeCell ref="D35:E35"/>
    <mergeCell ref="C20:H20"/>
    <mergeCell ref="C7:H7"/>
    <mergeCell ref="A66:H70"/>
    <mergeCell ref="A3:H3"/>
    <mergeCell ref="C19:H19"/>
    <mergeCell ref="F33:H45"/>
    <mergeCell ref="A44:C44"/>
    <mergeCell ref="C28:H28"/>
    <mergeCell ref="D43:E43"/>
    <mergeCell ref="C13:H13"/>
    <mergeCell ref="D37:E37"/>
    <mergeCell ref="A40:C40"/>
    <mergeCell ref="C18:H18"/>
    <mergeCell ref="A39:C39"/>
    <mergeCell ref="A34:C34"/>
    <mergeCell ref="A5:H5"/>
    <mergeCell ref="D42:E42"/>
    <mergeCell ref="C8:H8"/>
    <mergeCell ref="D41:E41"/>
    <mergeCell ref="A35:C35"/>
    <mergeCell ref="A43:C43"/>
    <mergeCell ref="A38:C38"/>
    <mergeCell ref="C9:H9"/>
    <mergeCell ref="D40:E40"/>
    <mergeCell ref="C12:H12"/>
    <mergeCell ref="D36:E36"/>
    <mergeCell ref="C21:H21"/>
    <mergeCell ref="C11:H11"/>
    <mergeCell ref="A33:C33"/>
    <mergeCell ref="C27:H27"/>
    <mergeCell ref="A16:H16"/>
    <mergeCell ref="C23:H23"/>
    <mergeCell ref="C25:H25"/>
    <mergeCell ref="A48:H48"/>
    <mergeCell ref="A41:C41"/>
    <mergeCell ref="C10:H10"/>
    <mergeCell ref="A37:C37"/>
    <mergeCell ref="D34:E34"/>
    <mergeCell ref="C22:H22"/>
    <mergeCell ref="D45:E45"/>
    <mergeCell ref="A42:C42"/>
    <mergeCell ref="D44:E44"/>
    <mergeCell ref="A45:C45"/>
  </mergeCells>
  <conditionalFormatting sqref="D33:E45">
    <cfRule type="expression" dxfId="71" priority="4">
      <formula>D33="SPEŁNIA"</formula>
    </cfRule>
    <cfRule type="expression" dxfId="70" priority="5">
      <formula>D33="NIE SPEŁNIA"</formula>
    </cfRule>
    <cfRule type="expression" dxfId="69" priority="6">
      <formula>OR(D33="UZUPEŁNIJ",D33="BRAK MAPY",D33="WYMAGA UZUPEŁNIENIA")</formula>
    </cfRule>
  </conditionalFormatting>
  <conditionalFormatting sqref="D33:H35">
    <cfRule type="expression" dxfId="68" priority="1">
      <formula>D33="SPEŁNIA"</formula>
    </cfRule>
    <cfRule type="expression" dxfId="67" priority="2">
      <formula>D33="NIE SPEŁNIA"</formula>
    </cfRule>
    <cfRule type="expression" dxfId="66" priority="3">
      <formula>OR(D33="UZUPEŁNIJ",D33="BRAK MAPY",D33="WYMAGA UZUPEŁNIENIA")</formula>
    </cfRule>
  </conditionalFormatting>
  <conditionalFormatting sqref="F33:H36">
    <cfRule type="expression" dxfId="65" priority="43">
      <formula>F33="SPEŁNIA"</formula>
    </cfRule>
    <cfRule type="expression" dxfId="64" priority="44">
      <formula>F33="NIE SPEŁNIA"</formula>
    </cfRule>
    <cfRule type="expression" dxfId="63" priority="45">
      <formula>OR(F33="UZUPEŁNIJ",F33="BRAK MAPY",F33="WYMAGA UZUPEŁNIENIA")</formula>
    </cfRule>
  </conditionalFormatting>
  <conditionalFormatting sqref="F33:H45">
    <cfRule type="expression" dxfId="62" priority="46">
      <formula>F33="SPEŁNIA"</formula>
    </cfRule>
    <cfRule type="expression" dxfId="61" priority="47">
      <formula>F33="NIE SPEŁNIA"</formula>
    </cfRule>
    <cfRule type="expression" dxfId="60" priority="48">
      <formula>OR(F33="UZUPEŁNIJ",F33="BRAK MAPY",F33="WYMAGA UZUPEŁNIENIA")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topLeftCell="A14" workbookViewId="0">
      <selection activeCell="A19" sqref="A19:B19"/>
    </sheetView>
  </sheetViews>
  <sheetFormatPr defaultRowHeight="13.8"/>
  <cols>
    <col min="2" max="2" width="3.69921875" customWidth="1"/>
    <col min="3" max="3" width="35" customWidth="1"/>
    <col min="4" max="4" width="33.796875" customWidth="1"/>
    <col min="5" max="6" width="28" customWidth="1"/>
    <col min="7" max="7" width="20" customWidth="1"/>
  </cols>
  <sheetData>
    <row r="1" spans="2:7" ht="19.2" customHeight="1">
      <c r="B1" s="22" t="s">
        <v>266</v>
      </c>
      <c r="C1" s="20"/>
      <c r="D1" s="20"/>
      <c r="E1" s="20"/>
      <c r="F1" s="20"/>
      <c r="G1" s="20"/>
    </row>
    <row r="2" spans="2:7" ht="19.2" customHeight="1">
      <c r="B2" s="20"/>
      <c r="C2" s="20"/>
      <c r="D2" s="20"/>
      <c r="E2" s="20"/>
      <c r="F2" s="20"/>
      <c r="G2" s="20"/>
    </row>
    <row r="3" spans="2:7">
      <c r="B3" s="19" t="s">
        <v>267</v>
      </c>
      <c r="C3" s="20"/>
      <c r="D3" s="20"/>
      <c r="E3" s="20"/>
      <c r="F3" s="20"/>
      <c r="G3" s="20"/>
    </row>
    <row r="5" spans="2:7" ht="16.05" customHeight="1">
      <c r="B5" s="21" t="s">
        <v>206</v>
      </c>
      <c r="C5" s="20"/>
      <c r="D5" s="20"/>
      <c r="E5" s="20"/>
      <c r="F5" s="20"/>
      <c r="G5" s="20"/>
    </row>
    <row r="6" spans="2:7" ht="20.85" customHeight="1">
      <c r="B6" s="2" t="s">
        <v>9</v>
      </c>
      <c r="C6" s="3" t="s">
        <v>268</v>
      </c>
      <c r="D6" s="8" t="s">
        <v>976</v>
      </c>
      <c r="E6" s="1" t="s">
        <v>269</v>
      </c>
    </row>
    <row r="7" spans="2:7" ht="20.85" customHeight="1">
      <c r="B7" s="2" t="s">
        <v>14</v>
      </c>
      <c r="C7" s="3" t="s">
        <v>270</v>
      </c>
      <c r="D7" s="8" t="s">
        <v>271</v>
      </c>
      <c r="E7" s="1" t="s">
        <v>269</v>
      </c>
    </row>
    <row r="8" spans="2:7" ht="20.85" customHeight="1">
      <c r="B8" s="2" t="s">
        <v>19</v>
      </c>
      <c r="C8" s="3" t="s">
        <v>272</v>
      </c>
      <c r="D8" s="8" t="s">
        <v>273</v>
      </c>
      <c r="E8" s="1" t="s">
        <v>269</v>
      </c>
    </row>
    <row r="9" spans="2:7" ht="20.85" customHeight="1">
      <c r="B9" s="2" t="s">
        <v>24</v>
      </c>
      <c r="C9" s="3" t="s">
        <v>274</v>
      </c>
      <c r="D9" s="8" t="s">
        <v>275</v>
      </c>
      <c r="E9" s="1" t="s">
        <v>269</v>
      </c>
    </row>
    <row r="10" spans="2:7" ht="20.85" customHeight="1">
      <c r="B10" s="2" t="s">
        <v>28</v>
      </c>
      <c r="C10" s="3" t="s">
        <v>276</v>
      </c>
      <c r="D10" s="8" t="s">
        <v>277</v>
      </c>
      <c r="E10" s="1" t="s">
        <v>269</v>
      </c>
    </row>
    <row r="11" spans="2:7" ht="20.85" customHeight="1">
      <c r="B11" s="2" t="s">
        <v>31</v>
      </c>
      <c r="C11" s="3" t="s">
        <v>278</v>
      </c>
      <c r="D11" s="8" t="s">
        <v>279</v>
      </c>
      <c r="E11" s="1" t="s">
        <v>269</v>
      </c>
    </row>
    <row r="12" spans="2:7" ht="20.85" customHeight="1">
      <c r="B12" s="2" t="s">
        <v>35</v>
      </c>
      <c r="C12" s="3" t="s">
        <v>280</v>
      </c>
      <c r="D12" s="8" t="s">
        <v>281</v>
      </c>
      <c r="E12" s="1" t="s">
        <v>269</v>
      </c>
    </row>
    <row r="13" spans="2:7" ht="20.85" customHeight="1">
      <c r="B13" s="2" t="s">
        <v>39</v>
      </c>
      <c r="C13" s="3" t="s">
        <v>282</v>
      </c>
      <c r="D13" s="9" t="s">
        <v>283</v>
      </c>
      <c r="E13" s="1" t="s">
        <v>269</v>
      </c>
    </row>
    <row r="14" spans="2:7" ht="20.85" customHeight="1">
      <c r="B14" s="2" t="s">
        <v>42</v>
      </c>
      <c r="C14" s="3" t="s">
        <v>284</v>
      </c>
      <c r="D14" s="8" t="s">
        <v>285</v>
      </c>
      <c r="E14" s="1" t="s">
        <v>286</v>
      </c>
    </row>
    <row r="15" spans="2:7" ht="20.85" customHeight="1">
      <c r="B15" s="2" t="s">
        <v>46</v>
      </c>
      <c r="C15" s="3" t="s">
        <v>287</v>
      </c>
      <c r="D15" s="8" t="s">
        <v>288</v>
      </c>
      <c r="E15" s="1" t="s">
        <v>269</v>
      </c>
    </row>
    <row r="17" spans="1:7" ht="16.05" customHeight="1">
      <c r="A17" s="30" t="s">
        <v>289</v>
      </c>
      <c r="B17" s="30"/>
      <c r="C17" s="30"/>
      <c r="D17" s="30"/>
      <c r="E17" s="30"/>
      <c r="F17" s="30"/>
      <c r="G17" s="30"/>
    </row>
    <row r="18" spans="1:7">
      <c r="A18" s="31" t="s">
        <v>290</v>
      </c>
      <c r="B18" s="31"/>
      <c r="C18" s="3" t="s">
        <v>291</v>
      </c>
      <c r="D18" s="3"/>
      <c r="E18" s="3"/>
      <c r="F18" s="3"/>
      <c r="G18" s="7" t="str">
        <f>C19</f>
        <v>SPEŁNIA</v>
      </c>
    </row>
    <row r="19" spans="1:7" ht="102.6" customHeight="1">
      <c r="A19" s="32" t="s">
        <v>292</v>
      </c>
      <c r="B19" s="32"/>
      <c r="C19" s="7" t="str">
        <f>IF(COUNTBLANK(D6:D13)=0,"SPEŁNIA","UZUPEŁNIJ")</f>
        <v>SPEŁNIA</v>
      </c>
    </row>
    <row r="20" spans="1:7">
      <c r="B20" s="29" t="s">
        <v>293</v>
      </c>
      <c r="C20" s="20"/>
      <c r="D20" s="20"/>
      <c r="E20" s="20"/>
      <c r="F20" s="20"/>
    </row>
    <row r="21" spans="1:7">
      <c r="B21" s="20"/>
      <c r="C21" s="20"/>
      <c r="D21" s="20"/>
      <c r="E21" s="20"/>
      <c r="F21" s="20"/>
    </row>
  </sheetData>
  <mergeCells count="7">
    <mergeCell ref="B20:F21"/>
    <mergeCell ref="B5:G5"/>
    <mergeCell ref="B1:G2"/>
    <mergeCell ref="B3:G3"/>
    <mergeCell ref="A17:G17"/>
    <mergeCell ref="A18:B18"/>
    <mergeCell ref="A19:B19"/>
  </mergeCells>
  <conditionalFormatting sqref="C19">
    <cfRule type="expression" dxfId="59" priority="1">
      <formula>C19="SPEŁNIA"</formula>
    </cfRule>
    <cfRule type="expression" dxfId="58" priority="2">
      <formula>C19="NIE SPEŁNIA"</formula>
    </cfRule>
    <cfRule type="expression" dxfId="57" priority="3">
      <formula>OR(C19="UZUPEŁNIJ",C19="BRAK MAPY",C19="WYMAGA UZUPEŁNIENIA")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topLeftCell="A6" workbookViewId="0">
      <selection activeCell="M7" sqref="M7"/>
    </sheetView>
  </sheetViews>
  <sheetFormatPr defaultRowHeight="13.8"/>
  <cols>
    <col min="1" max="1" width="4" customWidth="1"/>
    <col min="2" max="2" width="12" customWidth="1"/>
    <col min="3" max="3" width="9" customWidth="1"/>
    <col min="4" max="4" width="18" customWidth="1"/>
    <col min="5" max="5" width="14" customWidth="1"/>
    <col min="6" max="6" width="18" customWidth="1"/>
    <col min="7" max="7" width="17" customWidth="1"/>
    <col min="8" max="8" width="10" customWidth="1"/>
    <col min="9" max="9" width="11" customWidth="1"/>
    <col min="10" max="10" width="20" customWidth="1"/>
    <col min="11" max="11" width="12" customWidth="1"/>
    <col min="12" max="12" width="13" customWidth="1"/>
    <col min="13" max="13" width="12" customWidth="1"/>
    <col min="14" max="14" width="13" customWidth="1"/>
    <col min="15" max="15" width="9" customWidth="1"/>
    <col min="16" max="16" width="12" customWidth="1"/>
    <col min="17" max="17" width="13" customWidth="1"/>
    <col min="18" max="19" width="12" customWidth="1"/>
    <col min="20" max="20" width="10" customWidth="1"/>
    <col min="21" max="21" width="11" customWidth="1"/>
    <col min="22" max="22" width="14" customWidth="1"/>
    <col min="23" max="23" width="25" customWidth="1"/>
  </cols>
  <sheetData>
    <row r="1" spans="1:23" ht="19.2" customHeight="1">
      <c r="A1" s="22" t="s">
        <v>294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19.2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>
      <c r="A3" s="19" t="s">
        <v>295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16.05" customHeight="1">
      <c r="A5" s="21" t="s">
        <v>296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ht="60" customHeight="1">
      <c r="A6" s="3" t="s">
        <v>3</v>
      </c>
      <c r="B6" s="3" t="s">
        <v>297</v>
      </c>
      <c r="C6" s="3" t="s">
        <v>298</v>
      </c>
      <c r="D6" s="3" t="s">
        <v>299</v>
      </c>
      <c r="E6" s="3" t="s">
        <v>300</v>
      </c>
      <c r="F6" s="3" t="s">
        <v>301</v>
      </c>
      <c r="G6" s="3" t="s">
        <v>302</v>
      </c>
      <c r="H6" s="3" t="s">
        <v>303</v>
      </c>
      <c r="I6" s="3" t="s">
        <v>304</v>
      </c>
      <c r="J6" s="3" t="s">
        <v>305</v>
      </c>
      <c r="K6" s="3" t="s">
        <v>306</v>
      </c>
      <c r="L6" s="3" t="s">
        <v>307</v>
      </c>
      <c r="M6" s="3" t="s">
        <v>308</v>
      </c>
      <c r="N6" s="3" t="s">
        <v>309</v>
      </c>
      <c r="O6" s="3" t="s">
        <v>310</v>
      </c>
      <c r="P6" s="3" t="s">
        <v>311</v>
      </c>
      <c r="Q6" s="3" t="s">
        <v>312</v>
      </c>
      <c r="R6" s="3" t="s">
        <v>313</v>
      </c>
      <c r="S6" s="3" t="s">
        <v>314</v>
      </c>
      <c r="T6" s="3" t="s">
        <v>315</v>
      </c>
      <c r="U6" s="3" t="s">
        <v>316</v>
      </c>
      <c r="V6" s="3" t="s">
        <v>317</v>
      </c>
      <c r="W6" s="3" t="s">
        <v>221</v>
      </c>
    </row>
    <row r="7" spans="1:23" ht="38.4" customHeight="1">
      <c r="A7" s="2">
        <v>1</v>
      </c>
      <c r="B7" s="8" t="s">
        <v>318</v>
      </c>
      <c r="C7" s="8">
        <v>1</v>
      </c>
      <c r="D7" s="8" t="s">
        <v>319</v>
      </c>
      <c r="E7" s="8" t="s">
        <v>320</v>
      </c>
      <c r="F7" s="8" t="s">
        <v>321</v>
      </c>
      <c r="G7" s="8" t="s">
        <v>322</v>
      </c>
      <c r="H7" s="8">
        <v>2</v>
      </c>
      <c r="I7" s="8">
        <v>2</v>
      </c>
      <c r="J7" s="8" t="s">
        <v>323</v>
      </c>
      <c r="K7" s="8">
        <v>2</v>
      </c>
      <c r="L7" s="8" t="s">
        <v>324</v>
      </c>
      <c r="M7" s="8">
        <v>165</v>
      </c>
      <c r="N7" s="8" t="s">
        <v>325</v>
      </c>
      <c r="O7" s="8">
        <v>7</v>
      </c>
      <c r="P7" s="8">
        <v>0.61</v>
      </c>
      <c r="Q7" s="8">
        <v>0.16500000000000001</v>
      </c>
      <c r="R7" s="8">
        <v>260</v>
      </c>
      <c r="S7" s="8">
        <v>420</v>
      </c>
      <c r="T7" s="8">
        <v>400</v>
      </c>
      <c r="U7" s="8">
        <v>50</v>
      </c>
      <c r="V7" s="8" t="s">
        <v>326</v>
      </c>
      <c r="W7" s="8" t="s">
        <v>327</v>
      </c>
    </row>
    <row r="8" spans="1:23" ht="27.15" customHeight="1">
      <c r="A8" s="2">
        <v>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27.15" customHeight="1">
      <c r="A9" s="2">
        <v>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ht="27.15" customHeight="1">
      <c r="A10" s="2">
        <v>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27.15" customHeight="1">
      <c r="A11" s="2">
        <v>5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27.15" customHeight="1">
      <c r="A12" s="2">
        <v>6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27.15" customHeight="1">
      <c r="A13" s="2">
        <v>7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43.2" customHeight="1">
      <c r="A14" s="2">
        <v>8</v>
      </c>
      <c r="B14" s="8" t="s">
        <v>328</v>
      </c>
      <c r="C14" s="8">
        <v>1</v>
      </c>
      <c r="D14" s="8" t="s">
        <v>329</v>
      </c>
      <c r="E14" s="8" t="s">
        <v>330</v>
      </c>
      <c r="F14" s="8" t="s">
        <v>331</v>
      </c>
      <c r="G14" s="8" t="s">
        <v>332</v>
      </c>
      <c r="H14" s="8">
        <v>4</v>
      </c>
      <c r="I14" s="8">
        <v>1</v>
      </c>
      <c r="J14" s="8" t="s">
        <v>333</v>
      </c>
      <c r="K14" s="8">
        <v>1</v>
      </c>
      <c r="L14" s="8" t="s">
        <v>324</v>
      </c>
      <c r="M14" s="8">
        <v>95</v>
      </c>
      <c r="N14" s="8" t="s">
        <v>325</v>
      </c>
      <c r="O14" s="8">
        <v>7</v>
      </c>
      <c r="P14" s="8">
        <v>0.32</v>
      </c>
      <c r="Q14" s="8">
        <v>7.4999999999999997E-2</v>
      </c>
      <c r="R14" s="8">
        <v>130</v>
      </c>
      <c r="S14" s="8">
        <v>210</v>
      </c>
      <c r="T14" s="8">
        <v>400</v>
      </c>
      <c r="U14" s="8">
        <v>50</v>
      </c>
      <c r="V14" s="8" t="s">
        <v>334</v>
      </c>
      <c r="W14" s="8" t="s">
        <v>335</v>
      </c>
    </row>
    <row r="15" spans="1:23" ht="27.15" customHeight="1">
      <c r="A15" s="2">
        <v>9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7" spans="1:23" ht="16.05" customHeight="1">
      <c r="A17" s="21" t="s">
        <v>336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24" customHeight="1">
      <c r="A18" s="3" t="s">
        <v>4</v>
      </c>
      <c r="B18" s="3" t="s">
        <v>318</v>
      </c>
      <c r="C18" s="3" t="s">
        <v>328</v>
      </c>
      <c r="D18" s="3" t="s">
        <v>337</v>
      </c>
      <c r="E18" s="3" t="s">
        <v>338</v>
      </c>
      <c r="F18" s="3" t="s">
        <v>133</v>
      </c>
    </row>
    <row r="19" spans="1:23" ht="68.400000000000006" customHeight="1">
      <c r="A19" s="4" t="s">
        <v>339</v>
      </c>
      <c r="B19" s="7">
        <f>SUMIF(B7:B15,"Ścieki",H7:H15)</f>
        <v>2</v>
      </c>
      <c r="C19" s="7">
        <f>SUMIF(B7:B15,"Powietrze",H7:H15)</f>
        <v>4</v>
      </c>
      <c r="D19" s="7">
        <f>SUM(B19:C19)</f>
        <v>6</v>
      </c>
      <c r="E19" s="2" t="s">
        <v>340</v>
      </c>
      <c r="F19" s="7" t="str">
        <f>IF(AND(D19&gt;=1,D19&lt;=9),"SPEŁNIA","NIE SPEŁNIA")</f>
        <v>SPEŁNIA</v>
      </c>
    </row>
    <row r="20" spans="1:23" ht="102.6" customHeight="1">
      <c r="A20" s="4" t="s">
        <v>341</v>
      </c>
      <c r="B20" s="7" t="str">
        <f>IF(D19=0,"UZUPEŁNIJ",IF(AND(D19&gt;=1,D19&lt;=9),"SPEŁNIA","NIE SPEŁNIA"))</f>
        <v>SPEŁNIA</v>
      </c>
      <c r="C20" s="7"/>
      <c r="D20" s="7"/>
      <c r="E20" s="2" t="s">
        <v>342</v>
      </c>
      <c r="F20" s="7" t="str">
        <f>IF(AND(F19="SPEŁNIA",D19&gt;0),"SPEŁNIA","UZUPEŁNIJ")</f>
        <v>SPEŁNIA</v>
      </c>
    </row>
  </sheetData>
  <mergeCells count="4">
    <mergeCell ref="A3:W3"/>
    <mergeCell ref="A5:W5"/>
    <mergeCell ref="A17:W17"/>
    <mergeCell ref="A1:W2"/>
  </mergeCells>
  <conditionalFormatting sqref="F19:F20">
    <cfRule type="expression" dxfId="56" priority="1">
      <formula>F19="SPEŁNIA"</formula>
    </cfRule>
    <cfRule type="expression" dxfId="55" priority="2">
      <formula>F19="NIE SPEŁNIA"</formula>
    </cfRule>
    <cfRule type="expression" dxfId="54" priority="3">
      <formula>OR(F19="UZUPEŁNIJ",F19="BRAK MAPY",F19="WYMAGA UZUPEŁNIENIA")</formula>
    </cfRule>
  </conditionalFormatting>
  <dataValidations count="9">
    <dataValidation type="list" sqref="B7:B15" xr:uid="{00000000-0002-0000-0200-000000000000}">
      <formula1>"Ścieki,Powietrze"</formula1>
    </dataValidation>
    <dataValidation type="whole" sqref="C7:C15" xr:uid="{00000000-0002-0000-0200-000001000000}">
      <formula1>1</formula1>
      <formula2>2</formula2>
    </dataValidation>
    <dataValidation type="whole" sqref="H7:H15" xr:uid="{00000000-0002-0000-0200-000002000000}">
      <formula1>1</formula1>
      <formula2>9</formula2>
    </dataValidation>
    <dataValidation type="whole" sqref="I7:I15 K7:K15" xr:uid="{00000000-0002-0000-0200-000003000000}">
      <formula1>1</formula1>
      <formula2>20</formula2>
    </dataValidation>
    <dataValidation type="list" sqref="L7:L15" xr:uid="{00000000-0002-0000-0200-000004000000}">
      <formula1>"R1234ze,R450A,R744,R454B,R513A"</formula1>
    </dataValidation>
    <dataValidation type="list" sqref="N7:N15" xr:uid="{00000000-0002-0000-0200-000005000000}">
      <formula1>"A1,A2L,A2,A3,B1,B2L,B2,B3"</formula1>
    </dataValidation>
    <dataValidation type="decimal" sqref="M7:M15" xr:uid="{00000000-0002-0000-0200-000006000000}">
      <formula1>0</formula1>
      <formula2>10000</formula2>
    </dataValidation>
    <dataValidation type="decimal" sqref="O7:Q15" xr:uid="{00000000-0002-0000-0200-000007000000}">
      <formula1>0</formula1>
      <formula2>100000</formula2>
    </dataValidation>
    <dataValidation type="whole" sqref="R7:U15" xr:uid="{00000000-0002-0000-0200-000008000000}">
      <formula1>0</formula1>
      <formula2>100000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3"/>
  <sheetViews>
    <sheetView topLeftCell="C28" workbookViewId="0">
      <selection activeCell="H43" sqref="H43"/>
    </sheetView>
  </sheetViews>
  <sheetFormatPr defaultRowHeight="13.8"/>
  <cols>
    <col min="1" max="1" width="4" customWidth="1"/>
    <col min="2" max="2" width="34" customWidth="1"/>
    <col min="3" max="3" width="10" customWidth="1"/>
    <col min="4" max="4" width="24" customWidth="1"/>
    <col min="5" max="5" width="20" customWidth="1"/>
    <col min="6" max="6" width="11" customWidth="1"/>
    <col min="7" max="7" width="4.8984375" customWidth="1"/>
    <col min="8" max="10" width="11" customWidth="1"/>
    <col min="11" max="14" width="12" customWidth="1"/>
    <col min="15" max="16" width="11" customWidth="1"/>
    <col min="17" max="17" width="12" customWidth="1"/>
    <col min="18" max="18" width="10" customWidth="1"/>
    <col min="19" max="19" width="22" customWidth="1"/>
    <col min="20" max="21" width="13" customWidth="1"/>
    <col min="22" max="22" width="14" customWidth="1"/>
    <col min="23" max="23" width="34" customWidth="1"/>
  </cols>
  <sheetData>
    <row r="1" spans="1:23" ht="19.2" customHeight="1">
      <c r="A1" s="22" t="s">
        <v>343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19.2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>
      <c r="A3" s="19" t="s">
        <v>344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16.05" customHeight="1">
      <c r="A5" s="21" t="s">
        <v>345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</row>
    <row r="7" spans="1:23" ht="22.35" customHeight="1">
      <c r="A7" s="2" t="s">
        <v>9</v>
      </c>
      <c r="B7" s="2" t="s">
        <v>10</v>
      </c>
      <c r="C7" s="2" t="s">
        <v>11</v>
      </c>
      <c r="D7" s="2" t="s">
        <v>12</v>
      </c>
      <c r="E7" s="8" t="s">
        <v>12</v>
      </c>
      <c r="F7" s="8" t="s">
        <v>13</v>
      </c>
    </row>
    <row r="8" spans="1:23" ht="22.35" customHeight="1">
      <c r="A8" s="2" t="s">
        <v>14</v>
      </c>
      <c r="B8" s="2" t="s">
        <v>15</v>
      </c>
      <c r="C8" s="2" t="s">
        <v>11</v>
      </c>
      <c r="D8" s="2" t="s">
        <v>16</v>
      </c>
      <c r="E8" s="8" t="s">
        <v>346</v>
      </c>
      <c r="F8" s="8" t="s">
        <v>18</v>
      </c>
    </row>
    <row r="9" spans="1:23" ht="22.35" customHeight="1">
      <c r="A9" s="2" t="s">
        <v>19</v>
      </c>
      <c r="B9" s="2" t="s">
        <v>20</v>
      </c>
      <c r="C9" s="2" t="s">
        <v>11</v>
      </c>
      <c r="D9" s="2" t="s">
        <v>16</v>
      </c>
      <c r="E9" s="8" t="s">
        <v>347</v>
      </c>
      <c r="F9" s="8" t="s">
        <v>348</v>
      </c>
    </row>
    <row r="10" spans="1:23" ht="22.35" customHeight="1">
      <c r="A10" s="2" t="s">
        <v>24</v>
      </c>
      <c r="B10" s="2" t="s">
        <v>25</v>
      </c>
      <c r="C10" s="2" t="s">
        <v>11</v>
      </c>
      <c r="D10" s="2" t="s">
        <v>16</v>
      </c>
      <c r="E10" s="8" t="s">
        <v>349</v>
      </c>
      <c r="F10" s="8" t="s">
        <v>27</v>
      </c>
    </row>
    <row r="11" spans="1:23" ht="22.35" customHeight="1">
      <c r="A11" s="2" t="s">
        <v>28</v>
      </c>
      <c r="B11" s="2" t="s">
        <v>29</v>
      </c>
      <c r="C11" s="2" t="s">
        <v>11</v>
      </c>
      <c r="D11" s="2" t="s">
        <v>12</v>
      </c>
      <c r="E11" s="8" t="s">
        <v>12</v>
      </c>
      <c r="F11" s="8" t="s">
        <v>30</v>
      </c>
    </row>
    <row r="12" spans="1:23" ht="22.35" customHeight="1">
      <c r="A12" s="2" t="s">
        <v>31</v>
      </c>
      <c r="B12" s="2" t="s">
        <v>32</v>
      </c>
      <c r="C12" s="2" t="s">
        <v>33</v>
      </c>
      <c r="D12" s="2" t="s">
        <v>16</v>
      </c>
      <c r="E12" s="12">
        <v>1.22</v>
      </c>
      <c r="F12" s="8" t="s">
        <v>34</v>
      </c>
    </row>
    <row r="13" spans="1:23" ht="22.35" customHeight="1">
      <c r="A13" s="2" t="s">
        <v>35</v>
      </c>
      <c r="B13" s="2" t="s">
        <v>36</v>
      </c>
      <c r="C13" s="2" t="s">
        <v>33</v>
      </c>
      <c r="D13" s="2" t="s">
        <v>350</v>
      </c>
      <c r="E13" s="14">
        <f>L38</f>
        <v>1.19</v>
      </c>
      <c r="F13" s="8" t="s">
        <v>351</v>
      </c>
    </row>
    <row r="14" spans="1:23" ht="22.35" customHeight="1">
      <c r="A14" s="2" t="s">
        <v>39</v>
      </c>
      <c r="B14" s="2" t="s">
        <v>352</v>
      </c>
      <c r="C14" s="2" t="s">
        <v>33</v>
      </c>
      <c r="D14" s="2" t="s">
        <v>16</v>
      </c>
      <c r="E14" s="12">
        <v>0.89</v>
      </c>
      <c r="F14" s="8" t="s">
        <v>41</v>
      </c>
    </row>
    <row r="15" spans="1:23" ht="22.35" customHeight="1">
      <c r="A15" s="2" t="s">
        <v>42</v>
      </c>
      <c r="B15" s="2" t="s">
        <v>43</v>
      </c>
      <c r="C15" s="2" t="s">
        <v>44</v>
      </c>
      <c r="D15" s="2" t="s">
        <v>16</v>
      </c>
      <c r="E15" s="12">
        <v>53.8</v>
      </c>
      <c r="F15" s="8" t="s">
        <v>45</v>
      </c>
    </row>
    <row r="16" spans="1:23" ht="22.35" customHeight="1">
      <c r="A16" s="2" t="s">
        <v>46</v>
      </c>
      <c r="B16" s="2" t="s">
        <v>223</v>
      </c>
      <c r="C16" s="2" t="s">
        <v>48</v>
      </c>
      <c r="D16" s="2" t="s">
        <v>72</v>
      </c>
      <c r="E16" s="12">
        <v>16</v>
      </c>
      <c r="F16" s="8" t="s">
        <v>353</v>
      </c>
    </row>
    <row r="17" spans="1:22" ht="22.35" customHeight="1">
      <c r="A17" s="2" t="s">
        <v>51</v>
      </c>
      <c r="B17" s="2" t="s">
        <v>226</v>
      </c>
      <c r="C17" s="2" t="s">
        <v>48</v>
      </c>
      <c r="D17" s="2" t="s">
        <v>354</v>
      </c>
      <c r="E17" s="12">
        <v>9</v>
      </c>
      <c r="F17" s="8" t="s">
        <v>355</v>
      </c>
      <c r="U17" s="3" t="s">
        <v>56</v>
      </c>
      <c r="V17" s="7" t="str">
        <f>IF(AND(COUNTIF(V37:V43,"SPEŁNIA")+COUNTIF(V37:V43,"MAPA ZAŁĄCZONA")=7,COUNTBLANK(E8:E10)=0),"SPEŁNIA","UZUPEŁNIJ")</f>
        <v>SPEŁNIA</v>
      </c>
    </row>
    <row r="18" spans="1:22" ht="22.35" customHeight="1">
      <c r="A18" s="2" t="s">
        <v>57</v>
      </c>
      <c r="B18" s="2" t="s">
        <v>356</v>
      </c>
      <c r="C18" s="2" t="s">
        <v>357</v>
      </c>
      <c r="D18" s="2" t="s">
        <v>358</v>
      </c>
      <c r="E18" s="14">
        <f>IF(OR(E16="",E17=""),"",E16-E17)</f>
        <v>7</v>
      </c>
      <c r="F18" s="8" t="s">
        <v>359</v>
      </c>
    </row>
    <row r="19" spans="1:22" ht="22.35" customHeight="1">
      <c r="A19" s="2" t="s">
        <v>60</v>
      </c>
      <c r="B19" s="2" t="s">
        <v>360</v>
      </c>
      <c r="C19" s="2" t="s">
        <v>44</v>
      </c>
      <c r="D19" s="2" t="s">
        <v>361</v>
      </c>
      <c r="E19" s="12">
        <v>116</v>
      </c>
      <c r="F19" s="8" t="s">
        <v>353</v>
      </c>
    </row>
    <row r="20" spans="1:22" ht="22.35" customHeight="1">
      <c r="A20" s="2" t="s">
        <v>64</v>
      </c>
      <c r="B20" s="2" t="s">
        <v>65</v>
      </c>
      <c r="C20" s="2" t="s">
        <v>33</v>
      </c>
      <c r="D20" s="2" t="s">
        <v>16</v>
      </c>
      <c r="E20" s="12" t="s">
        <v>362</v>
      </c>
      <c r="F20" s="8" t="s">
        <v>67</v>
      </c>
    </row>
    <row r="21" spans="1:22" ht="22.35" customHeight="1">
      <c r="A21" s="2" t="s">
        <v>68</v>
      </c>
      <c r="B21" s="2" t="s">
        <v>69</v>
      </c>
      <c r="C21" s="2" t="s">
        <v>70</v>
      </c>
      <c r="D21" s="2" t="s">
        <v>16</v>
      </c>
      <c r="E21" s="12">
        <v>0.33</v>
      </c>
      <c r="F21" s="8" t="s">
        <v>71</v>
      </c>
    </row>
    <row r="22" spans="1:22" ht="22.35" customHeight="1">
      <c r="A22" s="2" t="s">
        <v>72</v>
      </c>
      <c r="B22" s="2" t="s">
        <v>76</v>
      </c>
      <c r="C22" s="2" t="s">
        <v>70</v>
      </c>
      <c r="D22" s="2" t="s">
        <v>16</v>
      </c>
      <c r="E22" s="12">
        <v>0.03</v>
      </c>
      <c r="F22" s="8" t="s">
        <v>74</v>
      </c>
    </row>
    <row r="23" spans="1:22" ht="22.35" customHeight="1">
      <c r="A23" s="2" t="s">
        <v>75</v>
      </c>
      <c r="B23" s="2" t="s">
        <v>363</v>
      </c>
      <c r="C23" s="2" t="s">
        <v>70</v>
      </c>
      <c r="D23" s="2" t="s">
        <v>16</v>
      </c>
      <c r="E23" s="12">
        <v>7.4999999999999997E-3</v>
      </c>
      <c r="F23" s="8" t="s">
        <v>74</v>
      </c>
    </row>
    <row r="24" spans="1:22" ht="22.35" customHeight="1">
      <c r="A24" s="2" t="s">
        <v>77</v>
      </c>
      <c r="B24" s="2" t="s">
        <v>364</v>
      </c>
      <c r="C24" s="2" t="s">
        <v>70</v>
      </c>
      <c r="D24" s="2" t="s">
        <v>16</v>
      </c>
      <c r="E24" s="12">
        <v>4.0000000000000001E-3</v>
      </c>
      <c r="F24" s="8" t="s">
        <v>74</v>
      </c>
    </row>
    <row r="25" spans="1:22" ht="22.35" customHeight="1">
      <c r="A25" s="2" t="s">
        <v>79</v>
      </c>
      <c r="B25" s="2" t="s">
        <v>80</v>
      </c>
      <c r="C25" s="2" t="s">
        <v>70</v>
      </c>
      <c r="D25" s="2" t="s">
        <v>81</v>
      </c>
      <c r="E25" s="12">
        <v>0</v>
      </c>
      <c r="F25" s="8" t="s">
        <v>23</v>
      </c>
    </row>
    <row r="26" spans="1:22" ht="22.35" customHeight="1">
      <c r="A26" s="2" t="s">
        <v>82</v>
      </c>
      <c r="B26" s="2" t="s">
        <v>365</v>
      </c>
      <c r="C26" s="2" t="s">
        <v>70</v>
      </c>
      <c r="D26" s="2" t="s">
        <v>16</v>
      </c>
      <c r="E26" s="14">
        <f>IF(COUNT(E21:E25)=5,SUM(E21:E25),"")</f>
        <v>0.3715</v>
      </c>
      <c r="F26" s="8" t="s">
        <v>84</v>
      </c>
    </row>
    <row r="27" spans="1:22" ht="22.35" customHeight="1">
      <c r="A27" s="2" t="s">
        <v>85</v>
      </c>
      <c r="B27" s="2" t="s">
        <v>366</v>
      </c>
      <c r="C27" s="2" t="s">
        <v>11</v>
      </c>
      <c r="D27" s="2" t="s">
        <v>16</v>
      </c>
      <c r="E27" s="14">
        <f>IF(OR(E13="",E26="",E26=0),"",E13/E26)</f>
        <v>3.2032301480484522</v>
      </c>
      <c r="F27" s="8" t="s">
        <v>87</v>
      </c>
    </row>
    <row r="28" spans="1:22" ht="22.35" customHeight="1">
      <c r="A28" s="2" t="s">
        <v>88</v>
      </c>
      <c r="B28" s="2" t="s">
        <v>92</v>
      </c>
      <c r="C28" s="2" t="s">
        <v>93</v>
      </c>
      <c r="D28" s="2" t="s">
        <v>16</v>
      </c>
      <c r="E28" s="8" t="s">
        <v>367</v>
      </c>
      <c r="F28" s="8" t="s">
        <v>95</v>
      </c>
    </row>
    <row r="29" spans="1:22" ht="22.35" customHeight="1">
      <c r="A29" s="2" t="s">
        <v>91</v>
      </c>
      <c r="B29" s="2" t="s">
        <v>97</v>
      </c>
      <c r="C29" s="2" t="s">
        <v>11</v>
      </c>
      <c r="D29" s="2" t="s">
        <v>16</v>
      </c>
      <c r="E29" s="8" t="s">
        <v>368</v>
      </c>
      <c r="F29" s="8" t="s">
        <v>95</v>
      </c>
    </row>
    <row r="30" spans="1:22" ht="22.35" customHeight="1">
      <c r="A30" s="2" t="s">
        <v>96</v>
      </c>
      <c r="B30" s="2" t="s">
        <v>100</v>
      </c>
      <c r="C30" s="2" t="s">
        <v>11</v>
      </c>
      <c r="D30" s="2" t="s">
        <v>16</v>
      </c>
      <c r="E30" s="8" t="s">
        <v>369</v>
      </c>
      <c r="F30" s="8" t="s">
        <v>102</v>
      </c>
    </row>
    <row r="31" spans="1:22" ht="22.35" customHeight="1">
      <c r="A31" s="2" t="s">
        <v>99</v>
      </c>
      <c r="B31" s="2" t="s">
        <v>104</v>
      </c>
      <c r="C31" s="2" t="s">
        <v>11</v>
      </c>
      <c r="D31" s="2" t="s">
        <v>16</v>
      </c>
      <c r="E31" s="8" t="s">
        <v>370</v>
      </c>
      <c r="F31" s="8" t="s">
        <v>106</v>
      </c>
    </row>
    <row r="32" spans="1:22" ht="22.35" customHeight="1">
      <c r="A32" s="2" t="s">
        <v>103</v>
      </c>
      <c r="B32" s="2" t="s">
        <v>108</v>
      </c>
      <c r="C32" s="2" t="s">
        <v>11</v>
      </c>
      <c r="D32" s="2" t="s">
        <v>16</v>
      </c>
      <c r="E32" s="8" t="s">
        <v>371</v>
      </c>
      <c r="F32" s="8" t="s">
        <v>110</v>
      </c>
    </row>
    <row r="35" spans="1:23" ht="16.05" customHeight="1">
      <c r="A35" s="21" t="s">
        <v>372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</row>
    <row r="36" spans="1:23" ht="48" customHeight="1">
      <c r="A36" s="3" t="s">
        <v>112</v>
      </c>
      <c r="B36" s="3" t="s">
        <v>373</v>
      </c>
      <c r="C36" s="3" t="s">
        <v>374</v>
      </c>
      <c r="D36" s="3" t="s">
        <v>375</v>
      </c>
      <c r="E36" s="3" t="s">
        <v>376</v>
      </c>
      <c r="F36" s="3" t="s">
        <v>116</v>
      </c>
      <c r="G36" s="3" t="s">
        <v>117</v>
      </c>
      <c r="H36" s="3" t="s">
        <v>118</v>
      </c>
      <c r="I36" s="3" t="s">
        <v>120</v>
      </c>
      <c r="J36" s="3" t="s">
        <v>121</v>
      </c>
      <c r="K36" s="3" t="s">
        <v>122</v>
      </c>
      <c r="L36" s="3" t="s">
        <v>123</v>
      </c>
      <c r="M36" s="3" t="s">
        <v>124</v>
      </c>
      <c r="N36" s="3" t="s">
        <v>125</v>
      </c>
      <c r="O36" s="3" t="s">
        <v>126</v>
      </c>
      <c r="P36" s="3" t="s">
        <v>127</v>
      </c>
      <c r="Q36" s="3" t="s">
        <v>128</v>
      </c>
      <c r="R36" s="3" t="s">
        <v>129</v>
      </c>
      <c r="S36" s="3" t="s">
        <v>130</v>
      </c>
      <c r="T36" s="3" t="s">
        <v>131</v>
      </c>
      <c r="U36" s="3" t="s">
        <v>132</v>
      </c>
      <c r="V36" s="3" t="s">
        <v>133</v>
      </c>
      <c r="W36" s="3" t="s">
        <v>134</v>
      </c>
    </row>
    <row r="37" spans="1:23" ht="31.95" customHeight="1">
      <c r="A37" s="2" t="s">
        <v>377</v>
      </c>
      <c r="B37" s="15">
        <v>9</v>
      </c>
      <c r="C37" s="15">
        <v>3</v>
      </c>
      <c r="D37" s="16">
        <v>3</v>
      </c>
      <c r="E37" s="2">
        <v>116</v>
      </c>
      <c r="F37" s="2">
        <v>51</v>
      </c>
      <c r="G37" s="2">
        <v>85</v>
      </c>
      <c r="H37" s="2">
        <v>100</v>
      </c>
      <c r="I37" s="12">
        <v>1.042</v>
      </c>
      <c r="J37" s="12">
        <v>0.67900000000000005</v>
      </c>
      <c r="K37" s="13">
        <v>1</v>
      </c>
      <c r="L37" s="12">
        <v>1.012</v>
      </c>
      <c r="M37" s="13">
        <v>0.48</v>
      </c>
      <c r="N37" s="12">
        <v>0.40899999999999997</v>
      </c>
      <c r="O37" s="13">
        <v>2.2000000000000002</v>
      </c>
      <c r="P37" s="14">
        <f t="shared" ref="P37:P42" si="0">IF(OR(L37="",N37="",N37=0),"",L37/N37)</f>
        <v>2.4743276283618583</v>
      </c>
      <c r="Q37" s="12">
        <v>25.6</v>
      </c>
      <c r="R37" s="8">
        <v>0</v>
      </c>
      <c r="S37" s="8" t="s">
        <v>378</v>
      </c>
      <c r="T37" s="8" t="s">
        <v>379</v>
      </c>
      <c r="U37" s="8" t="s">
        <v>380</v>
      </c>
      <c r="V37" s="7" t="str">
        <f t="shared" ref="V37:V42" si="1">IF(OR(L37="",N37="",D37="",R37=""),"UZUPEŁNIJ",IF(AND(R37=0,D37&gt;=C37,IF(ISNUMBER(K37),L37&gt;=K37,TRUE),IF(ISNUMBER(M37),N37&lt;=M37,TRUE),IF(ISNUMBER(O37),P37&gt;=O37,TRUE)),"SPEŁNIA","NIE SPEŁNIA"))</f>
        <v>SPEŁNIA</v>
      </c>
      <c r="W37" s="1" t="s">
        <v>381</v>
      </c>
    </row>
    <row r="38" spans="1:23" ht="31.95" customHeight="1">
      <c r="A38" s="2" t="s">
        <v>382</v>
      </c>
      <c r="B38" s="15">
        <v>16</v>
      </c>
      <c r="C38" s="15">
        <v>3</v>
      </c>
      <c r="D38" s="16">
        <v>9</v>
      </c>
      <c r="E38" s="2">
        <v>116</v>
      </c>
      <c r="F38" s="2">
        <v>51</v>
      </c>
      <c r="G38" s="2">
        <v>70</v>
      </c>
      <c r="H38" s="2">
        <v>100</v>
      </c>
      <c r="I38" s="12">
        <v>1.22</v>
      </c>
      <c r="J38" s="12">
        <v>0.89</v>
      </c>
      <c r="K38" s="13">
        <v>1.1000000000000001</v>
      </c>
      <c r="L38" s="12">
        <v>1.19</v>
      </c>
      <c r="M38" s="13"/>
      <c r="N38" s="12">
        <v>0.371</v>
      </c>
      <c r="O38" s="13"/>
      <c r="P38" s="14">
        <f t="shared" si="0"/>
        <v>3.2075471698113205</v>
      </c>
      <c r="Q38" s="12">
        <v>53.8</v>
      </c>
      <c r="R38" s="8">
        <v>0</v>
      </c>
      <c r="S38" s="8" t="s">
        <v>378</v>
      </c>
      <c r="T38" s="8" t="s">
        <v>379</v>
      </c>
      <c r="U38" s="8" t="s">
        <v>380</v>
      </c>
      <c r="V38" s="7" t="str">
        <f t="shared" si="1"/>
        <v>SPEŁNIA</v>
      </c>
      <c r="W38" s="1" t="s">
        <v>383</v>
      </c>
    </row>
    <row r="39" spans="1:23" ht="31.95" customHeight="1">
      <c r="A39" s="2" t="s">
        <v>384</v>
      </c>
      <c r="B39" s="15">
        <v>13</v>
      </c>
      <c r="C39" s="15">
        <v>3</v>
      </c>
      <c r="D39" s="16">
        <v>7</v>
      </c>
      <c r="E39" s="2">
        <v>116</v>
      </c>
      <c r="F39" s="2">
        <v>51</v>
      </c>
      <c r="G39" s="2">
        <v>85</v>
      </c>
      <c r="H39" s="2">
        <v>100</v>
      </c>
      <c r="I39" s="12">
        <v>1.1020000000000001</v>
      </c>
      <c r="J39" s="12">
        <v>0.73599999999999999</v>
      </c>
      <c r="K39" s="13"/>
      <c r="L39" s="12">
        <v>1.0720000000000001</v>
      </c>
      <c r="M39" s="13"/>
      <c r="N39" s="12">
        <v>0.41199999999999998</v>
      </c>
      <c r="O39" s="13"/>
      <c r="P39" s="14">
        <f t="shared" si="0"/>
        <v>2.6019417475728157</v>
      </c>
      <c r="Q39" s="12">
        <v>27.1</v>
      </c>
      <c r="R39" s="8">
        <v>0</v>
      </c>
      <c r="S39" s="8" t="s">
        <v>378</v>
      </c>
      <c r="T39" s="8" t="s">
        <v>379</v>
      </c>
      <c r="U39" s="8" t="s">
        <v>380</v>
      </c>
      <c r="V39" s="7" t="str">
        <f t="shared" si="1"/>
        <v>SPEŁNIA</v>
      </c>
      <c r="W39" s="1" t="s">
        <v>385</v>
      </c>
    </row>
    <row r="40" spans="1:23" ht="31.95" customHeight="1">
      <c r="A40" s="2" t="s">
        <v>386</v>
      </c>
      <c r="B40" s="15">
        <v>22</v>
      </c>
      <c r="C40" s="15">
        <v>3</v>
      </c>
      <c r="D40" s="16">
        <v>14</v>
      </c>
      <c r="E40" s="2">
        <v>116</v>
      </c>
      <c r="F40" s="2">
        <v>54</v>
      </c>
      <c r="G40" s="2">
        <v>68</v>
      </c>
      <c r="H40" s="2">
        <v>100</v>
      </c>
      <c r="I40" s="12">
        <v>1.3260000000000001</v>
      </c>
      <c r="J40" s="12">
        <v>1.01</v>
      </c>
      <c r="K40" s="13"/>
      <c r="L40" s="12">
        <v>1.296</v>
      </c>
      <c r="M40" s="13"/>
      <c r="N40" s="12">
        <v>0.35499999999999998</v>
      </c>
      <c r="O40" s="13"/>
      <c r="P40" s="14">
        <f t="shared" si="0"/>
        <v>3.6507042253521131</v>
      </c>
      <c r="Q40" s="12">
        <v>79.5</v>
      </c>
      <c r="R40" s="8">
        <v>0</v>
      </c>
      <c r="S40" s="8" t="s">
        <v>378</v>
      </c>
      <c r="T40" s="8" t="s">
        <v>379</v>
      </c>
      <c r="U40" s="8" t="s">
        <v>380</v>
      </c>
      <c r="V40" s="7" t="str">
        <f t="shared" si="1"/>
        <v>SPEŁNIA</v>
      </c>
      <c r="W40" s="1" t="s">
        <v>147</v>
      </c>
    </row>
    <row r="41" spans="1:23" ht="31.95" customHeight="1">
      <c r="A41" s="2" t="s">
        <v>387</v>
      </c>
      <c r="B41" s="15">
        <v>9</v>
      </c>
      <c r="C41" s="15">
        <v>3</v>
      </c>
      <c r="D41" s="16">
        <v>6</v>
      </c>
      <c r="E41" s="2">
        <v>116</v>
      </c>
      <c r="F41" s="2">
        <v>51</v>
      </c>
      <c r="G41" s="2">
        <v>85</v>
      </c>
      <c r="H41" s="2">
        <v>50</v>
      </c>
      <c r="I41" s="12">
        <v>0.52100000000000002</v>
      </c>
      <c r="J41" s="12">
        <v>0.34699999999999998</v>
      </c>
      <c r="K41" s="13">
        <v>0.5</v>
      </c>
      <c r="L41" s="12">
        <v>0.50600000000000001</v>
      </c>
      <c r="M41" s="13"/>
      <c r="N41" s="12">
        <v>0.19700000000000001</v>
      </c>
      <c r="O41" s="13"/>
      <c r="P41" s="14">
        <f t="shared" si="0"/>
        <v>2.5685279187817258</v>
      </c>
      <c r="Q41" s="12">
        <v>12.8</v>
      </c>
      <c r="R41" s="8">
        <v>0</v>
      </c>
      <c r="S41" s="8" t="s">
        <v>388</v>
      </c>
      <c r="T41" s="8" t="s">
        <v>379</v>
      </c>
      <c r="U41" s="8" t="s">
        <v>380</v>
      </c>
      <c r="V41" s="7" t="str">
        <f t="shared" si="1"/>
        <v>SPEŁNIA</v>
      </c>
      <c r="W41" s="1" t="s">
        <v>150</v>
      </c>
    </row>
    <row r="42" spans="1:23" ht="31.95" customHeight="1">
      <c r="A42" s="2" t="s">
        <v>389</v>
      </c>
      <c r="B42" s="15">
        <v>9</v>
      </c>
      <c r="C42" s="15">
        <v>3</v>
      </c>
      <c r="D42" s="16">
        <v>7</v>
      </c>
      <c r="E42" s="2">
        <v>116</v>
      </c>
      <c r="F42" s="2">
        <v>51</v>
      </c>
      <c r="G42" s="2">
        <v>85</v>
      </c>
      <c r="H42" s="2">
        <v>25</v>
      </c>
      <c r="I42" s="12">
        <v>0.26100000000000001</v>
      </c>
      <c r="J42" s="12">
        <v>0.17100000000000001</v>
      </c>
      <c r="K42" s="13">
        <v>0.25</v>
      </c>
      <c r="L42" s="12">
        <v>0.253</v>
      </c>
      <c r="M42" s="13"/>
      <c r="N42" s="12">
        <v>0.10100000000000001</v>
      </c>
      <c r="O42" s="13"/>
      <c r="P42" s="14">
        <f t="shared" si="0"/>
        <v>2.504950495049505</v>
      </c>
      <c r="Q42" s="12">
        <v>6.4</v>
      </c>
      <c r="R42" s="8">
        <v>0</v>
      </c>
      <c r="S42" s="8" t="s">
        <v>390</v>
      </c>
      <c r="T42" s="8" t="s">
        <v>379</v>
      </c>
      <c r="U42" s="8" t="s">
        <v>380</v>
      </c>
      <c r="V42" s="7" t="str">
        <f t="shared" si="1"/>
        <v>SPEŁNIA</v>
      </c>
      <c r="W42" s="1" t="s">
        <v>153</v>
      </c>
    </row>
    <row r="43" spans="1:23" ht="31.95" customHeight="1">
      <c r="A43" s="2" t="s">
        <v>391</v>
      </c>
      <c r="B43" s="15" t="s">
        <v>392</v>
      </c>
      <c r="C43" s="15">
        <v>3</v>
      </c>
      <c r="D43" s="16"/>
      <c r="E43" s="2" t="s">
        <v>393</v>
      </c>
      <c r="F43" s="2" t="s">
        <v>394</v>
      </c>
      <c r="G43" s="2" t="s">
        <v>395</v>
      </c>
      <c r="H43" s="2" t="s">
        <v>396</v>
      </c>
      <c r="I43" s="8"/>
      <c r="J43" s="8"/>
      <c r="K43" s="2" t="s">
        <v>397</v>
      </c>
      <c r="L43" s="8" t="s">
        <v>397</v>
      </c>
      <c r="M43" s="2" t="s">
        <v>397</v>
      </c>
      <c r="N43" s="8" t="s">
        <v>397</v>
      </c>
      <c r="O43" s="2" t="s">
        <v>397</v>
      </c>
      <c r="P43" s="7" t="s">
        <v>397</v>
      </c>
      <c r="Q43" s="8" t="s">
        <v>397</v>
      </c>
      <c r="R43" s="8">
        <v>0</v>
      </c>
      <c r="S43" s="8" t="s">
        <v>398</v>
      </c>
      <c r="T43" s="8"/>
      <c r="U43" s="8"/>
      <c r="V43" s="7" t="str">
        <f>IF(COUNT('07_Mapa_Scieki'!L7:L306)&gt;0,"MAPA ZAŁĄCZONA","BRAK MAPY")</f>
        <v>MAPA ZAŁĄCZONA</v>
      </c>
      <c r="W43" s="1" t="s">
        <v>399</v>
      </c>
    </row>
  </sheetData>
  <mergeCells count="4">
    <mergeCell ref="A3:W3"/>
    <mergeCell ref="A5:W5"/>
    <mergeCell ref="A35:W35"/>
    <mergeCell ref="A1:W2"/>
  </mergeCells>
  <conditionalFormatting sqref="V17">
    <cfRule type="expression" dxfId="53" priority="4">
      <formula>V17="SPEŁNIA"</formula>
    </cfRule>
    <cfRule type="expression" dxfId="52" priority="5">
      <formula>V17="NIE SPEŁNIA"</formula>
    </cfRule>
    <cfRule type="expression" dxfId="51" priority="6">
      <formula>OR(V17="UZUPEŁNIJ",V17="BRAK MAPY",V17="WYMAGA UZUPEŁNIENIA")</formula>
    </cfRule>
  </conditionalFormatting>
  <conditionalFormatting sqref="V37:V43">
    <cfRule type="expression" dxfId="50" priority="1">
      <formula>V37="SPEŁNIA"</formula>
    </cfRule>
    <cfRule type="expression" dxfId="49" priority="2">
      <formula>V37="NIE SPEŁNIA"</formula>
    </cfRule>
    <cfRule type="expression" dxfId="48" priority="3">
      <formula>OR(V37="UZUPEŁNIJ",V37="BRAK MAPY",V37="WYMAGA UZUPEŁNIENIA")</formula>
    </cfRule>
  </conditionalFormatting>
  <dataValidations count="5">
    <dataValidation type="whole" sqref="E16:E17" xr:uid="{00000000-0002-0000-0300-000000000000}">
      <formula1>3</formula1>
      <formula2>30</formula2>
    </dataValidation>
    <dataValidation type="decimal" sqref="E12:E15" xr:uid="{00000000-0002-0000-0300-000001000000}">
      <formula1>0</formula1>
      <formula2>10000</formula2>
    </dataValidation>
    <dataValidation type="decimal" sqref="E18:E19 E21:E27 I37:N42 Q37:Q42" xr:uid="{00000000-0002-0000-0300-000002000000}">
      <formula1>0</formula1>
      <formula2>100000</formula2>
    </dataValidation>
    <dataValidation type="whole" sqref="D37:D42" xr:uid="{00000000-0002-0000-0300-000003000000}">
      <formula1>3</formula1>
      <formula2>23</formula2>
    </dataValidation>
    <dataValidation type="whole" sqref="R37:R43" xr:uid="{00000000-0002-0000-0300-000004000000}">
      <formula1>0</formula1>
      <formula2>0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43"/>
  <sheetViews>
    <sheetView topLeftCell="A28" workbookViewId="0">
      <selection activeCell="E28" sqref="E28"/>
    </sheetView>
  </sheetViews>
  <sheetFormatPr defaultRowHeight="13.8"/>
  <cols>
    <col min="1" max="1" width="4" customWidth="1"/>
    <col min="2" max="2" width="34" customWidth="1"/>
    <col min="3" max="3" width="10" customWidth="1"/>
    <col min="4" max="4" width="24" customWidth="1"/>
    <col min="5" max="5" width="57.3984375" customWidth="1"/>
    <col min="6" max="6" width="23" customWidth="1"/>
    <col min="7" max="7" width="3" customWidth="1"/>
    <col min="8" max="10" width="11" customWidth="1"/>
    <col min="11" max="14" width="12" customWidth="1"/>
    <col min="15" max="16" width="11" customWidth="1"/>
    <col min="17" max="17" width="12" customWidth="1"/>
    <col min="18" max="18" width="10" customWidth="1"/>
    <col min="19" max="19" width="22" customWidth="1"/>
    <col min="20" max="21" width="13" customWidth="1"/>
    <col min="22" max="22" width="14" customWidth="1"/>
    <col min="23" max="23" width="34" customWidth="1"/>
  </cols>
  <sheetData>
    <row r="1" spans="1:23" ht="19.2" customHeight="1">
      <c r="A1" s="22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19.2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>
      <c r="A3" s="19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16.05" customHeight="1">
      <c r="A5" s="21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</row>
    <row r="7" spans="1:23" ht="22.35" customHeight="1">
      <c r="A7" s="2" t="s">
        <v>9</v>
      </c>
      <c r="B7" s="2" t="s">
        <v>10</v>
      </c>
      <c r="C7" s="2" t="s">
        <v>11</v>
      </c>
      <c r="D7" s="2" t="s">
        <v>12</v>
      </c>
      <c r="E7" s="8" t="s">
        <v>12</v>
      </c>
      <c r="F7" s="8" t="s">
        <v>13</v>
      </c>
    </row>
    <row r="8" spans="1:23" ht="22.35" customHeight="1">
      <c r="A8" s="2" t="s">
        <v>14</v>
      </c>
      <c r="B8" s="2" t="s">
        <v>15</v>
      </c>
      <c r="C8" s="2" t="s">
        <v>11</v>
      </c>
      <c r="D8" s="2" t="s">
        <v>16</v>
      </c>
      <c r="E8" s="8" t="s">
        <v>17</v>
      </c>
      <c r="F8" s="8" t="s">
        <v>18</v>
      </c>
    </row>
    <row r="9" spans="1:23" ht="22.35" customHeight="1">
      <c r="A9" s="2" t="s">
        <v>19</v>
      </c>
      <c r="B9" s="2" t="s">
        <v>20</v>
      </c>
      <c r="C9" s="2" t="s">
        <v>11</v>
      </c>
      <c r="D9" s="2" t="s">
        <v>21</v>
      </c>
      <c r="E9" s="8" t="s">
        <v>22</v>
      </c>
      <c r="F9" s="8" t="s">
        <v>23</v>
      </c>
    </row>
    <row r="10" spans="1:23" ht="22.35" customHeight="1">
      <c r="A10" s="2" t="s">
        <v>24</v>
      </c>
      <c r="B10" s="2" t="s">
        <v>25</v>
      </c>
      <c r="C10" s="2" t="s">
        <v>11</v>
      </c>
      <c r="D10" s="2" t="s">
        <v>16</v>
      </c>
      <c r="E10" s="8" t="s">
        <v>26</v>
      </c>
      <c r="F10" s="8" t="s">
        <v>27</v>
      </c>
    </row>
    <row r="11" spans="1:23" ht="22.35" customHeight="1">
      <c r="A11" s="2" t="s">
        <v>28</v>
      </c>
      <c r="B11" s="2" t="s">
        <v>29</v>
      </c>
      <c r="C11" s="2" t="s">
        <v>11</v>
      </c>
      <c r="D11" s="2" t="s">
        <v>12</v>
      </c>
      <c r="E11" s="8" t="s">
        <v>12</v>
      </c>
      <c r="F11" s="8" t="s">
        <v>30</v>
      </c>
    </row>
    <row r="12" spans="1:23" ht="22.35" customHeight="1">
      <c r="A12" s="2" t="s">
        <v>31</v>
      </c>
      <c r="B12" s="2" t="s">
        <v>32</v>
      </c>
      <c r="C12" s="2" t="s">
        <v>33</v>
      </c>
      <c r="D12" s="2" t="s">
        <v>16</v>
      </c>
      <c r="E12" s="12">
        <v>1.28</v>
      </c>
      <c r="F12" s="8" t="s">
        <v>34</v>
      </c>
    </row>
    <row r="13" spans="1:23" ht="22.35" customHeight="1">
      <c r="A13" s="2" t="s">
        <v>35</v>
      </c>
      <c r="B13" s="2" t="s">
        <v>36</v>
      </c>
      <c r="C13" s="2" t="s">
        <v>33</v>
      </c>
      <c r="D13" s="2" t="s">
        <v>37</v>
      </c>
      <c r="E13" s="14">
        <f>L39</f>
        <v>1.25</v>
      </c>
      <c r="F13" s="8" t="s">
        <v>38</v>
      </c>
    </row>
    <row r="14" spans="1:23" ht="22.35" customHeight="1">
      <c r="A14" s="2" t="s">
        <v>39</v>
      </c>
      <c r="B14" s="2" t="s">
        <v>40</v>
      </c>
      <c r="C14" s="2" t="s">
        <v>33</v>
      </c>
      <c r="D14" s="2" t="s">
        <v>16</v>
      </c>
      <c r="E14" s="12">
        <v>0.98</v>
      </c>
      <c r="F14" s="8" t="s">
        <v>41</v>
      </c>
    </row>
    <row r="15" spans="1:23" ht="22.35" customHeight="1">
      <c r="A15" s="2" t="s">
        <v>42</v>
      </c>
      <c r="B15" s="2" t="s">
        <v>43</v>
      </c>
      <c r="C15" s="2" t="s">
        <v>44</v>
      </c>
      <c r="D15" s="2" t="s">
        <v>16</v>
      </c>
      <c r="E15" s="12">
        <v>56.5</v>
      </c>
      <c r="F15" s="8" t="s">
        <v>45</v>
      </c>
    </row>
    <row r="16" spans="1:23" ht="22.35" customHeight="1">
      <c r="A16" s="2" t="s">
        <v>46</v>
      </c>
      <c r="B16" s="2" t="s">
        <v>47</v>
      </c>
      <c r="C16" s="2" t="s">
        <v>48</v>
      </c>
      <c r="D16" s="2" t="s">
        <v>49</v>
      </c>
      <c r="E16" s="12">
        <v>10</v>
      </c>
      <c r="F16" s="8" t="s">
        <v>50</v>
      </c>
    </row>
    <row r="17" spans="1:22" ht="22.35" customHeight="1">
      <c r="A17" s="2" t="s">
        <v>51</v>
      </c>
      <c r="B17" s="2" t="s">
        <v>52</v>
      </c>
      <c r="C17" s="2" t="s">
        <v>53</v>
      </c>
      <c r="D17" s="2" t="s">
        <v>16</v>
      </c>
      <c r="E17" s="12" t="s">
        <v>54</v>
      </c>
      <c r="F17" s="8" t="s">
        <v>55</v>
      </c>
      <c r="U17" s="3" t="s">
        <v>56</v>
      </c>
      <c r="V17" s="7" t="str">
        <f>IF(AND(COUNTIF(V37:V43,"SPEŁNIA")=7,COUNTBLANK(E8:E10)=0),"SPEŁNIA","UZUPEŁNIJ")</f>
        <v>SPEŁNIA</v>
      </c>
    </row>
    <row r="18" spans="1:22" ht="22.35" customHeight="1">
      <c r="A18" s="2" t="s">
        <v>57</v>
      </c>
      <c r="B18" s="2" t="s">
        <v>58</v>
      </c>
      <c r="C18" s="2" t="s">
        <v>44</v>
      </c>
      <c r="D18" s="2" t="s">
        <v>16</v>
      </c>
      <c r="E18" s="12">
        <v>236000</v>
      </c>
      <c r="F18" s="8" t="s">
        <v>59</v>
      </c>
    </row>
    <row r="19" spans="1:22" ht="22.35" customHeight="1">
      <c r="A19" s="2" t="s">
        <v>60</v>
      </c>
      <c r="B19" s="2" t="s">
        <v>61</v>
      </c>
      <c r="C19" s="2" t="s">
        <v>62</v>
      </c>
      <c r="D19" s="2" t="s">
        <v>16</v>
      </c>
      <c r="E19" s="12" t="s">
        <v>63</v>
      </c>
      <c r="F19" s="8" t="s">
        <v>59</v>
      </c>
    </row>
    <row r="20" spans="1:22" ht="22.35" customHeight="1">
      <c r="A20" s="2" t="s">
        <v>64</v>
      </c>
      <c r="B20" s="2" t="s">
        <v>65</v>
      </c>
      <c r="C20" s="2" t="s">
        <v>33</v>
      </c>
      <c r="D20" s="2" t="s">
        <v>16</v>
      </c>
      <c r="E20" s="12" t="s">
        <v>66</v>
      </c>
      <c r="F20" s="8" t="s">
        <v>67</v>
      </c>
    </row>
    <row r="21" spans="1:22" ht="22.35" customHeight="1">
      <c r="A21" s="2" t="s">
        <v>68</v>
      </c>
      <c r="B21" s="2" t="s">
        <v>69</v>
      </c>
      <c r="C21" s="2" t="s">
        <v>70</v>
      </c>
      <c r="D21" s="2" t="s">
        <v>16</v>
      </c>
      <c r="E21" s="12">
        <v>0.3</v>
      </c>
      <c r="F21" s="8" t="s">
        <v>71</v>
      </c>
    </row>
    <row r="22" spans="1:22" ht="22.35" customHeight="1">
      <c r="A22" s="2" t="s">
        <v>72</v>
      </c>
      <c r="B22" s="2" t="s">
        <v>73</v>
      </c>
      <c r="C22" s="2" t="s">
        <v>70</v>
      </c>
      <c r="D22" s="2" t="s">
        <v>16</v>
      </c>
      <c r="E22" s="12">
        <v>0.104</v>
      </c>
      <c r="F22" s="8" t="s">
        <v>74</v>
      </c>
    </row>
    <row r="23" spans="1:22" ht="22.35" customHeight="1">
      <c r="A23" s="2" t="s">
        <v>75</v>
      </c>
      <c r="B23" s="2" t="s">
        <v>76</v>
      </c>
      <c r="C23" s="2" t="s">
        <v>70</v>
      </c>
      <c r="D23" s="2" t="s">
        <v>16</v>
      </c>
      <c r="E23" s="12">
        <v>1.2999999999999999E-2</v>
      </c>
      <c r="F23" s="8" t="s">
        <v>74</v>
      </c>
    </row>
    <row r="24" spans="1:22" ht="22.35" customHeight="1">
      <c r="A24" s="2" t="s">
        <v>77</v>
      </c>
      <c r="B24" s="2" t="s">
        <v>78</v>
      </c>
      <c r="C24" s="2" t="s">
        <v>70</v>
      </c>
      <c r="D24" s="2" t="s">
        <v>16</v>
      </c>
      <c r="E24" s="12">
        <v>4.3E-3</v>
      </c>
      <c r="F24" s="8" t="s">
        <v>74</v>
      </c>
    </row>
    <row r="25" spans="1:22" ht="22.35" customHeight="1">
      <c r="A25" s="2" t="s">
        <v>79</v>
      </c>
      <c r="B25" s="2" t="s">
        <v>80</v>
      </c>
      <c r="C25" s="2" t="s">
        <v>70</v>
      </c>
      <c r="D25" s="2" t="s">
        <v>81</v>
      </c>
      <c r="E25" s="12">
        <v>0</v>
      </c>
      <c r="F25" s="8" t="s">
        <v>23</v>
      </c>
    </row>
    <row r="26" spans="1:22" ht="22.35" customHeight="1">
      <c r="A26" s="2" t="s">
        <v>82</v>
      </c>
      <c r="B26" s="2" t="s">
        <v>83</v>
      </c>
      <c r="C26" s="2" t="s">
        <v>70</v>
      </c>
      <c r="D26" s="2" t="s">
        <v>16</v>
      </c>
      <c r="E26" s="14">
        <f>IF(COUNT(E21:E25)=5,SUM(E21:E25),"")</f>
        <v>0.42130000000000001</v>
      </c>
      <c r="F26" s="8" t="s">
        <v>84</v>
      </c>
    </row>
    <row r="27" spans="1:22" ht="22.35" customHeight="1">
      <c r="A27" s="2" t="s">
        <v>85</v>
      </c>
      <c r="B27" s="2" t="s">
        <v>86</v>
      </c>
      <c r="C27" s="2" t="s">
        <v>11</v>
      </c>
      <c r="D27" s="2" t="s">
        <v>16</v>
      </c>
      <c r="E27" s="14">
        <f>IF(OR(E13="",E26="",E26=0),"",E13/E26)</f>
        <v>2.9670068834559697</v>
      </c>
      <c r="F27" s="8" t="s">
        <v>87</v>
      </c>
    </row>
    <row r="28" spans="1:22" ht="22.35" customHeight="1">
      <c r="A28" s="2" t="s">
        <v>88</v>
      </c>
      <c r="B28" s="2" t="s">
        <v>89</v>
      </c>
      <c r="C28" s="2" t="s">
        <v>11</v>
      </c>
      <c r="D28" s="2" t="s">
        <v>16</v>
      </c>
      <c r="E28" s="8" t="s">
        <v>90</v>
      </c>
      <c r="F28" s="8" t="s">
        <v>55</v>
      </c>
    </row>
    <row r="29" spans="1:22" ht="22.35" customHeight="1">
      <c r="A29" s="2" t="s">
        <v>91</v>
      </c>
      <c r="B29" s="2" t="s">
        <v>92</v>
      </c>
      <c r="C29" s="2" t="s">
        <v>93</v>
      </c>
      <c r="D29" s="2" t="s">
        <v>16</v>
      </c>
      <c r="E29" s="8" t="s">
        <v>94</v>
      </c>
      <c r="F29" s="8" t="s">
        <v>95</v>
      </c>
    </row>
    <row r="30" spans="1:22" ht="22.35" customHeight="1">
      <c r="A30" s="2" t="s">
        <v>96</v>
      </c>
      <c r="B30" s="2" t="s">
        <v>97</v>
      </c>
      <c r="C30" s="2" t="s">
        <v>11</v>
      </c>
      <c r="D30" s="2" t="s">
        <v>16</v>
      </c>
      <c r="E30" s="8" t="s">
        <v>98</v>
      </c>
      <c r="F30" s="8" t="s">
        <v>95</v>
      </c>
    </row>
    <row r="31" spans="1:22" ht="22.35" customHeight="1">
      <c r="A31" s="2" t="s">
        <v>99</v>
      </c>
      <c r="B31" s="2" t="s">
        <v>100</v>
      </c>
      <c r="C31" s="2" t="s">
        <v>11</v>
      </c>
      <c r="D31" s="2" t="s">
        <v>16</v>
      </c>
      <c r="E31" s="8" t="s">
        <v>101</v>
      </c>
      <c r="F31" s="8" t="s">
        <v>102</v>
      </c>
    </row>
    <row r="32" spans="1:22" ht="22.35" customHeight="1">
      <c r="A32" s="2" t="s">
        <v>103</v>
      </c>
      <c r="B32" s="2" t="s">
        <v>104</v>
      </c>
      <c r="C32" s="2" t="s">
        <v>11</v>
      </c>
      <c r="D32" s="2" t="s">
        <v>16</v>
      </c>
      <c r="E32" s="8" t="s">
        <v>105</v>
      </c>
      <c r="F32" s="8" t="s">
        <v>106</v>
      </c>
    </row>
    <row r="33" spans="1:23" ht="22.35" customHeight="1">
      <c r="A33" s="2" t="s">
        <v>107</v>
      </c>
      <c r="B33" s="2" t="s">
        <v>108</v>
      </c>
      <c r="C33" s="2" t="s">
        <v>11</v>
      </c>
      <c r="D33" s="2" t="s">
        <v>16</v>
      </c>
      <c r="E33" s="8" t="s">
        <v>109</v>
      </c>
      <c r="F33" s="8" t="s">
        <v>110</v>
      </c>
    </row>
    <row r="35" spans="1:23" ht="16.05" customHeight="1">
      <c r="A35" s="21" t="s">
        <v>111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</row>
    <row r="36" spans="1:23" ht="60" customHeight="1">
      <c r="A36" s="3" t="s">
        <v>112</v>
      </c>
      <c r="B36" s="3" t="s">
        <v>113</v>
      </c>
      <c r="C36" s="3" t="s">
        <v>114</v>
      </c>
      <c r="D36" s="3" t="s">
        <v>115</v>
      </c>
      <c r="E36" s="3" t="s">
        <v>116</v>
      </c>
      <c r="F36" s="3" t="s">
        <v>117</v>
      </c>
      <c r="G36" s="3" t="s">
        <v>118</v>
      </c>
      <c r="H36" s="3" t="s">
        <v>119</v>
      </c>
      <c r="I36" s="3" t="s">
        <v>120</v>
      </c>
      <c r="J36" s="3" t="s">
        <v>121</v>
      </c>
      <c r="K36" s="3" t="s">
        <v>122</v>
      </c>
      <c r="L36" s="3" t="s">
        <v>123</v>
      </c>
      <c r="M36" s="3" t="s">
        <v>124</v>
      </c>
      <c r="N36" s="3" t="s">
        <v>125</v>
      </c>
      <c r="O36" s="3" t="s">
        <v>126</v>
      </c>
      <c r="P36" s="3" t="s">
        <v>127</v>
      </c>
      <c r="Q36" s="3" t="s">
        <v>128</v>
      </c>
      <c r="R36" s="3" t="s">
        <v>129</v>
      </c>
      <c r="S36" s="3" t="s">
        <v>130</v>
      </c>
      <c r="T36" s="3" t="s">
        <v>131</v>
      </c>
      <c r="U36" s="3" t="s">
        <v>132</v>
      </c>
      <c r="V36" s="3" t="s">
        <v>133</v>
      </c>
      <c r="W36" s="3" t="s">
        <v>134</v>
      </c>
    </row>
    <row r="37" spans="1:23" ht="31.95" customHeight="1">
      <c r="A37" s="2" t="s">
        <v>135</v>
      </c>
      <c r="B37" s="15">
        <v>-7</v>
      </c>
      <c r="C37" s="16">
        <v>-8</v>
      </c>
      <c r="D37" s="16">
        <v>70</v>
      </c>
      <c r="E37" s="2">
        <v>51</v>
      </c>
      <c r="F37" s="2">
        <v>85</v>
      </c>
      <c r="G37" s="2">
        <v>100</v>
      </c>
      <c r="H37" s="12">
        <v>236000</v>
      </c>
      <c r="I37" s="12">
        <v>0.91700000000000004</v>
      </c>
      <c r="J37" s="12">
        <v>0.62</v>
      </c>
      <c r="K37" s="13">
        <v>0.8</v>
      </c>
      <c r="L37" s="12">
        <v>0.88700000000000001</v>
      </c>
      <c r="M37" s="13"/>
      <c r="N37" s="12">
        <v>0.41699999999999998</v>
      </c>
      <c r="O37" s="13"/>
      <c r="P37" s="14">
        <f t="shared" ref="P37:P43" si="0">IF(OR(L37="",N37="",N37=0),"",L37/N37)</f>
        <v>2.1270983213429258</v>
      </c>
      <c r="Q37" s="12">
        <v>22.4</v>
      </c>
      <c r="R37" s="8">
        <v>0</v>
      </c>
      <c r="S37" s="8" t="s">
        <v>136</v>
      </c>
      <c r="T37" s="8" t="s">
        <v>137</v>
      </c>
      <c r="U37" s="8" t="s">
        <v>138</v>
      </c>
      <c r="V37" s="7" t="str">
        <f t="shared" ref="V37:V43" si="1">IF(OR(L37="",N37="",R37=""),"UZUPEŁNIJ",IF(AND(R37=0,IF(ISNUMBER(K37),L37&gt;=K37,TRUE),IF(ISNUMBER(M37),N37&lt;=M37,TRUE),IF(ISNUMBER(O37),P37&gt;=O37,TRUE)),"SPEŁNIA","NIE SPEŁNIA"))</f>
        <v>SPEŁNIA</v>
      </c>
      <c r="W37" s="1" t="s">
        <v>139</v>
      </c>
    </row>
    <row r="38" spans="1:23" ht="31.95" customHeight="1">
      <c r="A38" s="2" t="s">
        <v>140</v>
      </c>
      <c r="B38" s="15">
        <v>0</v>
      </c>
      <c r="C38" s="15">
        <v>-1</v>
      </c>
      <c r="D38" s="16">
        <v>85</v>
      </c>
      <c r="E38" s="2">
        <v>51</v>
      </c>
      <c r="F38" s="2">
        <v>85</v>
      </c>
      <c r="G38" s="2">
        <v>100</v>
      </c>
      <c r="H38" s="12">
        <v>236000</v>
      </c>
      <c r="I38" s="12">
        <v>1.0349999999999999</v>
      </c>
      <c r="J38" s="12">
        <v>0.72099999999999997</v>
      </c>
      <c r="K38" s="13">
        <v>1</v>
      </c>
      <c r="L38" s="12">
        <v>1.0049999999999999</v>
      </c>
      <c r="M38" s="13">
        <v>0.5</v>
      </c>
      <c r="N38" s="12">
        <v>0.44</v>
      </c>
      <c r="O38" s="13">
        <v>2.2000000000000002</v>
      </c>
      <c r="P38" s="14">
        <f t="shared" si="0"/>
        <v>2.2840909090909087</v>
      </c>
      <c r="Q38" s="12">
        <v>25.4</v>
      </c>
      <c r="R38" s="8">
        <v>0</v>
      </c>
      <c r="S38" s="8" t="s">
        <v>136</v>
      </c>
      <c r="T38" s="8" t="s">
        <v>137</v>
      </c>
      <c r="U38" s="8" t="s">
        <v>138</v>
      </c>
      <c r="V38" s="7" t="str">
        <f t="shared" si="1"/>
        <v>SPEŁNIA</v>
      </c>
      <c r="W38" s="1" t="s">
        <v>141</v>
      </c>
    </row>
    <row r="39" spans="1:23" ht="31.95" customHeight="1">
      <c r="A39" s="2" t="s">
        <v>142</v>
      </c>
      <c r="B39" s="15">
        <v>10</v>
      </c>
      <c r="C39" s="16">
        <v>7</v>
      </c>
      <c r="D39" s="16">
        <v>60</v>
      </c>
      <c r="E39" s="2">
        <v>51</v>
      </c>
      <c r="F39" s="2">
        <v>70</v>
      </c>
      <c r="G39" s="2">
        <v>100</v>
      </c>
      <c r="H39" s="12">
        <v>236000</v>
      </c>
      <c r="I39" s="12">
        <v>1.28</v>
      </c>
      <c r="J39" s="12">
        <v>0.98</v>
      </c>
      <c r="K39" s="13">
        <v>1.1499999999999999</v>
      </c>
      <c r="L39" s="12">
        <v>1.25</v>
      </c>
      <c r="M39" s="13"/>
      <c r="N39" s="12">
        <v>0.42099999999999999</v>
      </c>
      <c r="O39" s="13"/>
      <c r="P39" s="14">
        <f t="shared" si="0"/>
        <v>2.9691211401425179</v>
      </c>
      <c r="Q39" s="12">
        <v>56.5</v>
      </c>
      <c r="R39" s="8">
        <v>0</v>
      </c>
      <c r="S39" s="8" t="s">
        <v>136</v>
      </c>
      <c r="T39" s="8" t="s">
        <v>137</v>
      </c>
      <c r="U39" s="8" t="s">
        <v>138</v>
      </c>
      <c r="V39" s="7" t="str">
        <f t="shared" si="1"/>
        <v>SPEŁNIA</v>
      </c>
      <c r="W39" s="1" t="s">
        <v>143</v>
      </c>
    </row>
    <row r="40" spans="1:23" ht="31.95" customHeight="1">
      <c r="A40" s="2" t="s">
        <v>144</v>
      </c>
      <c r="B40" s="15">
        <v>2</v>
      </c>
      <c r="C40" s="15">
        <v>1</v>
      </c>
      <c r="D40" s="16">
        <v>85</v>
      </c>
      <c r="E40" s="2">
        <v>51</v>
      </c>
      <c r="F40" s="2">
        <v>85</v>
      </c>
      <c r="G40" s="2">
        <v>100</v>
      </c>
      <c r="H40" s="12">
        <v>236000</v>
      </c>
      <c r="I40" s="12">
        <v>1.0680000000000001</v>
      </c>
      <c r="J40" s="12">
        <v>0.73499999999999999</v>
      </c>
      <c r="K40" s="13"/>
      <c r="L40" s="12">
        <v>0.96599999999999997</v>
      </c>
      <c r="M40" s="13"/>
      <c r="N40" s="12">
        <v>0.46800000000000003</v>
      </c>
      <c r="O40" s="13"/>
      <c r="P40" s="14">
        <f t="shared" si="0"/>
        <v>2.0641025641025639</v>
      </c>
      <c r="Q40" s="12">
        <v>24.4</v>
      </c>
      <c r="R40" s="8">
        <v>0</v>
      </c>
      <c r="S40" s="8" t="s">
        <v>136</v>
      </c>
      <c r="T40" s="8" t="s">
        <v>137</v>
      </c>
      <c r="U40" s="8" t="s">
        <v>138</v>
      </c>
      <c r="V40" s="7" t="str">
        <f t="shared" si="1"/>
        <v>SPEŁNIA</v>
      </c>
      <c r="W40" s="1" t="s">
        <v>145</v>
      </c>
    </row>
    <row r="41" spans="1:23" ht="31.95" customHeight="1">
      <c r="A41" s="2" t="s">
        <v>146</v>
      </c>
      <c r="B41" s="15">
        <v>20</v>
      </c>
      <c r="C41" s="16">
        <v>17</v>
      </c>
      <c r="D41" s="16">
        <v>60</v>
      </c>
      <c r="E41" s="2">
        <v>54</v>
      </c>
      <c r="F41" s="2">
        <v>68</v>
      </c>
      <c r="G41" s="2">
        <v>100</v>
      </c>
      <c r="H41" s="12">
        <v>236000</v>
      </c>
      <c r="I41" s="12">
        <v>1.4710000000000001</v>
      </c>
      <c r="J41" s="12">
        <v>1.1830000000000001</v>
      </c>
      <c r="K41" s="13"/>
      <c r="L41" s="12">
        <v>1.4410000000000001</v>
      </c>
      <c r="M41" s="13"/>
      <c r="N41" s="12">
        <v>0.40500000000000003</v>
      </c>
      <c r="O41" s="13"/>
      <c r="P41" s="14">
        <f t="shared" si="0"/>
        <v>3.5580246913580247</v>
      </c>
      <c r="Q41" s="12">
        <v>88.4</v>
      </c>
      <c r="R41" s="8">
        <v>0</v>
      </c>
      <c r="S41" s="8" t="s">
        <v>136</v>
      </c>
      <c r="T41" s="8" t="s">
        <v>137</v>
      </c>
      <c r="U41" s="8" t="s">
        <v>138</v>
      </c>
      <c r="V41" s="7" t="str">
        <f t="shared" si="1"/>
        <v>SPEŁNIA</v>
      </c>
      <c r="W41" s="1" t="s">
        <v>147</v>
      </c>
    </row>
    <row r="42" spans="1:23" ht="31.95" customHeight="1">
      <c r="A42" s="2" t="s">
        <v>148</v>
      </c>
      <c r="B42" s="15">
        <v>0</v>
      </c>
      <c r="C42" s="16">
        <v>-3</v>
      </c>
      <c r="D42" s="16">
        <v>85</v>
      </c>
      <c r="E42" s="2">
        <v>51</v>
      </c>
      <c r="F42" s="2">
        <v>85</v>
      </c>
      <c r="G42" s="2">
        <v>50</v>
      </c>
      <c r="H42" s="12">
        <v>118000</v>
      </c>
      <c r="I42" s="12">
        <v>0.51700000000000002</v>
      </c>
      <c r="J42" s="12">
        <v>0.36699999999999999</v>
      </c>
      <c r="K42" s="13">
        <v>0.5</v>
      </c>
      <c r="L42" s="12">
        <v>0.502</v>
      </c>
      <c r="M42" s="13"/>
      <c r="N42" s="12">
        <v>0.21199999999999999</v>
      </c>
      <c r="O42" s="13"/>
      <c r="P42" s="14">
        <f t="shared" si="0"/>
        <v>2.367924528301887</v>
      </c>
      <c r="Q42" s="12">
        <v>12.7</v>
      </c>
      <c r="R42" s="8">
        <v>0</v>
      </c>
      <c r="S42" s="8" t="s">
        <v>149</v>
      </c>
      <c r="T42" s="8" t="s">
        <v>137</v>
      </c>
      <c r="U42" s="8" t="s">
        <v>138</v>
      </c>
      <c r="V42" s="7" t="str">
        <f t="shared" si="1"/>
        <v>SPEŁNIA</v>
      </c>
      <c r="W42" s="1" t="s">
        <v>150</v>
      </c>
    </row>
    <row r="43" spans="1:23" ht="31.95" customHeight="1">
      <c r="A43" s="2" t="s">
        <v>151</v>
      </c>
      <c r="B43" s="15">
        <v>0</v>
      </c>
      <c r="C43" s="16">
        <v>-3</v>
      </c>
      <c r="D43" s="16">
        <v>85</v>
      </c>
      <c r="E43" s="2">
        <v>51</v>
      </c>
      <c r="F43" s="2">
        <v>85</v>
      </c>
      <c r="G43" s="2">
        <v>25</v>
      </c>
      <c r="H43" s="12">
        <v>59000</v>
      </c>
      <c r="I43" s="12">
        <v>0.25900000000000001</v>
      </c>
      <c r="J43" s="12">
        <v>0.18099999999999999</v>
      </c>
      <c r="K43" s="13">
        <v>0.25</v>
      </c>
      <c r="L43" s="12">
        <v>0.251</v>
      </c>
      <c r="M43" s="13"/>
      <c r="N43" s="12">
        <v>0.109</v>
      </c>
      <c r="O43" s="13"/>
      <c r="P43" s="14">
        <f t="shared" si="0"/>
        <v>2.3027522935779818</v>
      </c>
      <c r="Q43" s="12">
        <v>6.3</v>
      </c>
      <c r="R43" s="8">
        <v>0</v>
      </c>
      <c r="S43" s="8" t="s">
        <v>152</v>
      </c>
      <c r="T43" s="8" t="s">
        <v>137</v>
      </c>
      <c r="U43" s="8" t="s">
        <v>138</v>
      </c>
      <c r="V43" s="7" t="str">
        <f t="shared" si="1"/>
        <v>SPEŁNIA</v>
      </c>
      <c r="W43" s="1" t="s">
        <v>153</v>
      </c>
    </row>
  </sheetData>
  <mergeCells count="4">
    <mergeCell ref="A3:W3"/>
    <mergeCell ref="A5:W5"/>
    <mergeCell ref="A35:W35"/>
    <mergeCell ref="A1:W2"/>
  </mergeCells>
  <conditionalFormatting sqref="V17">
    <cfRule type="expression" dxfId="47" priority="4">
      <formula>V17="SPEŁNIA"</formula>
    </cfRule>
    <cfRule type="expression" dxfId="46" priority="5">
      <formula>V17="NIE SPEŁNIA"</formula>
    </cfRule>
    <cfRule type="expression" dxfId="45" priority="6">
      <formula>OR(V17="UZUPEŁNIJ",V17="BRAK MAPY",V17="WYMAGA UZUPEŁNIENIA")</formula>
    </cfRule>
  </conditionalFormatting>
  <conditionalFormatting sqref="V37:V43">
    <cfRule type="expression" dxfId="44" priority="1">
      <formula>V37="SPEŁNIA"</formula>
    </cfRule>
    <cfRule type="expression" dxfId="43" priority="2">
      <formula>V37="NIE SPEŁNIA"</formula>
    </cfRule>
    <cfRule type="expression" dxfId="42" priority="3">
      <formula>OR(V37="UZUPEŁNIJ",V37="BRAK MAPY",V37="WYMAGA UZUPEŁNIENIA")</formula>
    </cfRule>
  </conditionalFormatting>
  <dataValidations count="5">
    <dataValidation type="whole" sqref="E16" xr:uid="{00000000-0002-0000-0400-000000000000}">
      <formula1>-7</formula1>
      <formula2>40</formula2>
    </dataValidation>
    <dataValidation type="whole" sqref="C37:D43 E17" xr:uid="{00000000-0002-0000-0400-000001000000}">
      <formula1>-50</formula1>
      <formula2>100</formula2>
    </dataValidation>
    <dataValidation type="decimal" sqref="E12:E15 E21:E27 I37:N43 Q37:Q43" xr:uid="{00000000-0002-0000-0400-000002000000}">
      <formula1>0</formula1>
      <formula2>100000</formula2>
    </dataValidation>
    <dataValidation type="whole" sqref="R37:R43" xr:uid="{00000000-0002-0000-0400-000003000000}">
      <formula1>0</formula1>
      <formula2>0</formula2>
    </dataValidation>
    <dataValidation type="decimal" allowBlank="1" promptTitle="Przepływ powietrza" prompt="Przepływ powietrza [m³/h]" sqref="E18 H37:H43" xr:uid="{00000000-0002-0000-0400-000004000000}">
      <formula1>0</formula1>
      <formula2>2000000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7"/>
  <sheetViews>
    <sheetView topLeftCell="A20" workbookViewId="0">
      <selection activeCell="E13" sqref="E13"/>
    </sheetView>
  </sheetViews>
  <sheetFormatPr defaultRowHeight="13.8"/>
  <cols>
    <col min="1" max="1" width="4" customWidth="1"/>
    <col min="2" max="2" width="34" customWidth="1"/>
    <col min="3" max="3" width="10" customWidth="1"/>
    <col min="4" max="4" width="24" customWidth="1"/>
    <col min="5" max="5" width="52.796875" customWidth="1"/>
    <col min="6" max="6" width="23" customWidth="1"/>
    <col min="7" max="7" width="3" customWidth="1"/>
    <col min="8" max="10" width="11" customWidth="1"/>
    <col min="11" max="14" width="12" customWidth="1"/>
    <col min="15" max="16" width="11" customWidth="1"/>
    <col min="17" max="17" width="12" customWidth="1"/>
    <col min="18" max="18" width="10" customWidth="1"/>
    <col min="19" max="19" width="22" customWidth="1"/>
    <col min="20" max="21" width="13" customWidth="1"/>
    <col min="22" max="22" width="14" customWidth="1"/>
    <col min="23" max="23" width="34" customWidth="1"/>
  </cols>
  <sheetData>
    <row r="1" spans="1:23" ht="19.2" customHeight="1">
      <c r="A1" s="22" t="s">
        <v>400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19.2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>
      <c r="A3" s="19" t="s">
        <v>401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16.05" customHeight="1">
      <c r="A5" s="21" t="s">
        <v>402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</row>
    <row r="7" spans="1:23" ht="62.4" customHeight="1">
      <c r="A7" s="2" t="s">
        <v>9</v>
      </c>
      <c r="B7" s="2" t="s">
        <v>403</v>
      </c>
      <c r="C7" s="2" t="s">
        <v>11</v>
      </c>
      <c r="D7" s="2" t="s">
        <v>16</v>
      </c>
      <c r="E7" s="12" t="s">
        <v>404</v>
      </c>
      <c r="F7" s="8" t="s">
        <v>13</v>
      </c>
    </row>
    <row r="8" spans="1:23" ht="24" customHeight="1">
      <c r="A8" s="2" t="s">
        <v>14</v>
      </c>
      <c r="B8" s="2" t="s">
        <v>405</v>
      </c>
      <c r="C8" s="2" t="s">
        <v>33</v>
      </c>
      <c r="D8" s="2" t="s">
        <v>406</v>
      </c>
      <c r="E8" s="14">
        <f>L24</f>
        <v>2.42</v>
      </c>
      <c r="F8" s="8" t="s">
        <v>407</v>
      </c>
    </row>
    <row r="9" spans="1:23" ht="24" customHeight="1">
      <c r="A9" s="2" t="s">
        <v>19</v>
      </c>
      <c r="B9" s="2" t="s">
        <v>408</v>
      </c>
      <c r="C9" s="2" t="s">
        <v>33</v>
      </c>
      <c r="D9" s="2" t="s">
        <v>16</v>
      </c>
      <c r="E9" s="12">
        <v>2.5</v>
      </c>
      <c r="F9" s="8" t="s">
        <v>13</v>
      </c>
    </row>
    <row r="10" spans="1:23" ht="24" customHeight="1">
      <c r="A10" s="2" t="s">
        <v>24</v>
      </c>
      <c r="B10" s="2" t="s">
        <v>409</v>
      </c>
      <c r="C10" s="2" t="s">
        <v>33</v>
      </c>
      <c r="D10" s="2" t="s">
        <v>16</v>
      </c>
      <c r="E10" s="12">
        <v>1.87</v>
      </c>
      <c r="F10" s="8" t="s">
        <v>13</v>
      </c>
    </row>
    <row r="11" spans="1:23" ht="24" customHeight="1">
      <c r="A11" s="2" t="s">
        <v>28</v>
      </c>
      <c r="B11" s="2" t="s">
        <v>410</v>
      </c>
      <c r="C11" s="2" t="s">
        <v>70</v>
      </c>
      <c r="D11" s="2" t="s">
        <v>16</v>
      </c>
      <c r="E11" s="12">
        <v>0.81299999999999994</v>
      </c>
      <c r="F11" s="8" t="s">
        <v>13</v>
      </c>
    </row>
    <row r="12" spans="1:23" ht="24" customHeight="1">
      <c r="A12" s="2" t="s">
        <v>31</v>
      </c>
      <c r="B12" s="2" t="s">
        <v>411</v>
      </c>
      <c r="C12" s="2" t="s">
        <v>11</v>
      </c>
      <c r="D12" s="2" t="s">
        <v>16</v>
      </c>
      <c r="E12" s="14">
        <f>IF(OR(E8="",E11="",E11=0),"",E8/E11)</f>
        <v>2.9766297662976631</v>
      </c>
      <c r="F12" s="8" t="s">
        <v>87</v>
      </c>
    </row>
    <row r="13" spans="1:23" ht="24" customHeight="1">
      <c r="A13" s="2" t="s">
        <v>35</v>
      </c>
      <c r="B13" s="2" t="s">
        <v>412</v>
      </c>
      <c r="C13" s="2" t="s">
        <v>44</v>
      </c>
      <c r="D13" s="2" t="s">
        <v>16</v>
      </c>
      <c r="E13" s="12">
        <v>109.4</v>
      </c>
      <c r="F13" s="8" t="s">
        <v>13</v>
      </c>
    </row>
    <row r="14" spans="1:23" ht="44.4" customHeight="1">
      <c r="A14" s="2" t="s">
        <v>39</v>
      </c>
      <c r="B14" s="2" t="s">
        <v>413</v>
      </c>
      <c r="C14" s="2" t="s">
        <v>11</v>
      </c>
      <c r="D14" s="2" t="s">
        <v>16</v>
      </c>
      <c r="E14" s="12" t="s">
        <v>414</v>
      </c>
      <c r="F14" s="8" t="s">
        <v>415</v>
      </c>
    </row>
    <row r="15" spans="1:23" ht="58.8" customHeight="1">
      <c r="A15" s="2" t="s">
        <v>42</v>
      </c>
      <c r="B15" s="2" t="s">
        <v>416</v>
      </c>
      <c r="C15" s="2" t="s">
        <v>11</v>
      </c>
      <c r="D15" s="2" t="s">
        <v>16</v>
      </c>
      <c r="E15" s="12" t="s">
        <v>417</v>
      </c>
      <c r="F15" s="8" t="s">
        <v>415</v>
      </c>
    </row>
    <row r="16" spans="1:23" ht="51" customHeight="1">
      <c r="A16" s="2" t="s">
        <v>46</v>
      </c>
      <c r="B16" s="2" t="s">
        <v>418</v>
      </c>
      <c r="C16" s="2" t="s">
        <v>11</v>
      </c>
      <c r="D16" s="2" t="s">
        <v>16</v>
      </c>
      <c r="E16" s="12" t="s">
        <v>419</v>
      </c>
      <c r="F16" s="8" t="s">
        <v>420</v>
      </c>
    </row>
    <row r="17" spans="1:23" ht="24" customHeight="1">
      <c r="A17" s="2" t="s">
        <v>51</v>
      </c>
      <c r="B17" s="2" t="s">
        <v>421</v>
      </c>
      <c r="C17" s="2" t="s">
        <v>11</v>
      </c>
      <c r="D17" s="2" t="s">
        <v>422</v>
      </c>
      <c r="E17" s="12" t="s">
        <v>422</v>
      </c>
      <c r="F17" s="8" t="s">
        <v>423</v>
      </c>
      <c r="U17" s="3" t="s">
        <v>56</v>
      </c>
      <c r="V17" s="7" t="str">
        <f>IF(AND(COUNTIF(V23:V27,"SPEŁNIA")+COUNTIF(V23:V27,"MAPA ZAŁĄCZONA")=5,COUNTBLANK(E7:E16)=0),"SPEŁNIA","UZUPEŁNIJ")</f>
        <v>SPEŁNIA</v>
      </c>
    </row>
    <row r="18" spans="1:23" ht="24" customHeight="1">
      <c r="A18" s="2" t="s">
        <v>57</v>
      </c>
      <c r="B18" s="2" t="s">
        <v>104</v>
      </c>
      <c r="C18" s="2" t="s">
        <v>11</v>
      </c>
      <c r="D18" s="2" t="s">
        <v>16</v>
      </c>
      <c r="E18" s="12" t="s">
        <v>424</v>
      </c>
      <c r="F18" s="8" t="s">
        <v>13</v>
      </c>
    </row>
    <row r="21" spans="1:23" ht="16.05" customHeight="1">
      <c r="A21" s="21" t="s">
        <v>425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48" customHeight="1">
      <c r="A22" s="3" t="s">
        <v>112</v>
      </c>
      <c r="B22" s="3" t="s">
        <v>373</v>
      </c>
      <c r="C22" s="3" t="s">
        <v>376</v>
      </c>
      <c r="D22" s="3" t="s">
        <v>374</v>
      </c>
      <c r="E22" s="3" t="s">
        <v>426</v>
      </c>
      <c r="F22" s="3" t="s">
        <v>116</v>
      </c>
      <c r="G22" s="3" t="s">
        <v>117</v>
      </c>
      <c r="H22" s="3" t="s">
        <v>427</v>
      </c>
      <c r="I22" s="3" t="s">
        <v>120</v>
      </c>
      <c r="J22" s="3" t="s">
        <v>428</v>
      </c>
      <c r="K22" s="3" t="s">
        <v>122</v>
      </c>
      <c r="L22" s="3" t="s">
        <v>123</v>
      </c>
      <c r="M22" s="3" t="s">
        <v>124</v>
      </c>
      <c r="N22" s="3" t="s">
        <v>125</v>
      </c>
      <c r="O22" s="3" t="s">
        <v>126</v>
      </c>
      <c r="P22" s="3" t="s">
        <v>127</v>
      </c>
      <c r="Q22" s="3" t="s">
        <v>128</v>
      </c>
      <c r="R22" s="3" t="s">
        <v>129</v>
      </c>
      <c r="S22" s="3" t="s">
        <v>130</v>
      </c>
      <c r="T22" s="3" t="s">
        <v>131</v>
      </c>
      <c r="U22" s="3" t="s">
        <v>132</v>
      </c>
      <c r="V22" s="3" t="s">
        <v>133</v>
      </c>
      <c r="W22" s="3" t="s">
        <v>134</v>
      </c>
    </row>
    <row r="23" spans="1:23" ht="33.6" customHeight="1">
      <c r="A23" s="2" t="s">
        <v>429</v>
      </c>
      <c r="B23" s="15">
        <v>9</v>
      </c>
      <c r="C23" s="15">
        <v>116</v>
      </c>
      <c r="D23" s="15">
        <v>3</v>
      </c>
      <c r="E23" s="15">
        <v>0</v>
      </c>
      <c r="F23" s="2">
        <v>51</v>
      </c>
      <c r="G23" s="2">
        <v>85</v>
      </c>
      <c r="H23" s="2" t="s">
        <v>430</v>
      </c>
      <c r="I23" s="12">
        <v>2.077</v>
      </c>
      <c r="J23" s="12">
        <v>1.4</v>
      </c>
      <c r="K23" s="13">
        <v>1.9</v>
      </c>
      <c r="L23" s="12">
        <v>1.9970000000000001</v>
      </c>
      <c r="M23" s="13">
        <v>0.9</v>
      </c>
      <c r="N23" s="12">
        <v>0.86899999999999999</v>
      </c>
      <c r="O23" s="13">
        <v>2.2000000000000002</v>
      </c>
      <c r="P23" s="14">
        <f>IF(OR(L23="",N23="",N23=0),"",L23/N23)</f>
        <v>2.2980437284234756</v>
      </c>
      <c r="Q23" s="12">
        <v>50.5</v>
      </c>
      <c r="R23" s="8">
        <v>0</v>
      </c>
      <c r="S23" s="8" t="s">
        <v>431</v>
      </c>
      <c r="T23" s="8" t="s">
        <v>432</v>
      </c>
      <c r="U23" s="8" t="s">
        <v>432</v>
      </c>
      <c r="V23" s="7" t="str">
        <f>IF(OR(L23="",N23="",R23=""),"UZUPEŁNIJ",IF(AND(R23=0,IF(ISNUMBER(K23),L23&gt;=K23,TRUE),IF(ISNUMBER(M23),N23&lt;=M23,TRUE),IF(ISNUMBER(O23),P23&gt;=O23,TRUE)),"SPEŁNIA","NIE SPEŁNIA"))</f>
        <v>SPEŁNIA</v>
      </c>
      <c r="W23" s="1" t="s">
        <v>433</v>
      </c>
    </row>
    <row r="24" spans="1:23" ht="33.6" customHeight="1">
      <c r="A24" s="2" t="s">
        <v>434</v>
      </c>
      <c r="B24" s="15">
        <v>16</v>
      </c>
      <c r="C24" s="15">
        <v>116</v>
      </c>
      <c r="D24" s="15"/>
      <c r="E24" s="15">
        <v>10</v>
      </c>
      <c r="F24" s="2">
        <v>51</v>
      </c>
      <c r="G24" s="2">
        <v>70</v>
      </c>
      <c r="H24" s="2" t="s">
        <v>430</v>
      </c>
      <c r="I24" s="12">
        <v>2.5</v>
      </c>
      <c r="J24" s="12">
        <v>1.87</v>
      </c>
      <c r="K24" s="13">
        <v>2.25</v>
      </c>
      <c r="L24" s="12">
        <v>2.42</v>
      </c>
      <c r="M24" s="13"/>
      <c r="N24" s="12">
        <v>0.81299999999999994</v>
      </c>
      <c r="O24" s="13"/>
      <c r="P24" s="14">
        <f>IF(OR(L24="",N24="",N24=0),"",L24/N24)</f>
        <v>2.9766297662976631</v>
      </c>
      <c r="Q24" s="12">
        <v>109.4</v>
      </c>
      <c r="R24" s="8">
        <v>0</v>
      </c>
      <c r="S24" s="8" t="s">
        <v>431</v>
      </c>
      <c r="T24" s="8" t="s">
        <v>432</v>
      </c>
      <c r="U24" s="8" t="s">
        <v>432</v>
      </c>
      <c r="V24" s="7" t="str">
        <f>IF(OR(L24="",N24="",R24=""),"UZUPEŁNIJ",IF(AND(R24=0,IF(ISNUMBER(K24),L24&gt;=K24,TRUE),IF(ISNUMBER(M24),N24&lt;=M24,TRUE),IF(ISNUMBER(O24),P24&gt;=O24,TRUE)),"SPEŁNIA","NIE SPEŁNIA"))</f>
        <v>SPEŁNIA</v>
      </c>
      <c r="W24" s="1" t="s">
        <v>435</v>
      </c>
    </row>
    <row r="25" spans="1:23" ht="33.6" customHeight="1">
      <c r="A25" s="2" t="s">
        <v>436</v>
      </c>
      <c r="B25" s="15">
        <v>9</v>
      </c>
      <c r="C25" s="15">
        <v>116</v>
      </c>
      <c r="D25" s="15">
        <v>3</v>
      </c>
      <c r="E25" s="15">
        <v>-7</v>
      </c>
      <c r="F25" s="2">
        <v>51</v>
      </c>
      <c r="G25" s="2">
        <v>85</v>
      </c>
      <c r="H25" s="2" t="s">
        <v>437</v>
      </c>
      <c r="I25" s="12">
        <v>1.9590000000000001</v>
      </c>
      <c r="J25" s="12">
        <v>1.2989999999999999</v>
      </c>
      <c r="K25" s="13">
        <v>1.8</v>
      </c>
      <c r="L25" s="12">
        <v>1.879</v>
      </c>
      <c r="M25" s="13"/>
      <c r="N25" s="12">
        <v>0.84599999999999997</v>
      </c>
      <c r="O25" s="13"/>
      <c r="P25" s="14">
        <f>IF(OR(L25="",N25="",N25=0),"",L25/N25)</f>
        <v>2.2210401891252958</v>
      </c>
      <c r="Q25" s="12">
        <v>47.5</v>
      </c>
      <c r="R25" s="8">
        <v>0</v>
      </c>
      <c r="S25" s="8" t="s">
        <v>431</v>
      </c>
      <c r="T25" s="8" t="s">
        <v>432</v>
      </c>
      <c r="U25" s="8" t="s">
        <v>432</v>
      </c>
      <c r="V25" s="7" t="str">
        <f>IF(OR(L25="",N25="",R25=""),"UZUPEŁNIJ",IF(AND(R25=0,IF(ISNUMBER(K25),L25&gt;=K25,TRUE),IF(ISNUMBER(M25),N25&lt;=M25,TRUE),IF(ISNUMBER(O25),P25&gt;=O25,TRUE)),"SPEŁNIA","NIE SPEŁNIA"))</f>
        <v>SPEŁNIA</v>
      </c>
      <c r="W25" s="1" t="s">
        <v>438</v>
      </c>
    </row>
    <row r="26" spans="1:23" ht="33.6" customHeight="1">
      <c r="A26" s="2" t="s">
        <v>439</v>
      </c>
      <c r="B26" s="15" t="s">
        <v>440</v>
      </c>
      <c r="C26" s="15" t="s">
        <v>441</v>
      </c>
      <c r="D26" s="15"/>
      <c r="E26" s="15" t="s">
        <v>440</v>
      </c>
      <c r="F26" s="2" t="s">
        <v>441</v>
      </c>
      <c r="G26" s="2" t="s">
        <v>395</v>
      </c>
      <c r="H26" s="2" t="s">
        <v>442</v>
      </c>
      <c r="I26" s="8"/>
      <c r="J26" s="8"/>
      <c r="K26" s="2" t="s">
        <v>397</v>
      </c>
      <c r="L26" s="8" t="s">
        <v>397</v>
      </c>
      <c r="M26" s="2" t="s">
        <v>397</v>
      </c>
      <c r="N26" s="8" t="s">
        <v>397</v>
      </c>
      <c r="O26" s="2" t="s">
        <v>397</v>
      </c>
      <c r="P26" s="7" t="s">
        <v>397</v>
      </c>
      <c r="Q26" s="8" t="s">
        <v>397</v>
      </c>
      <c r="R26" s="8">
        <v>0</v>
      </c>
      <c r="S26" s="8" t="s">
        <v>443</v>
      </c>
      <c r="T26" s="8"/>
      <c r="U26" s="8"/>
      <c r="V26" s="7" t="str">
        <f>IF(COUNT('09_Mapa_Lacznie'!M7:M306)&gt;0,"MAPA ZAŁĄCZONA","BRAK MAPY")</f>
        <v>MAPA ZAŁĄCZONA</v>
      </c>
      <c r="W26" s="1" t="s">
        <v>444</v>
      </c>
    </row>
    <row r="27" spans="1:23" ht="33.6" customHeight="1">
      <c r="A27" s="2" t="s">
        <v>445</v>
      </c>
      <c r="B27" s="15">
        <v>22</v>
      </c>
      <c r="C27" s="15">
        <v>116</v>
      </c>
      <c r="D27" s="15"/>
      <c r="E27" s="15">
        <v>20</v>
      </c>
      <c r="F27" s="2">
        <v>54</v>
      </c>
      <c r="G27" s="2">
        <v>68</v>
      </c>
      <c r="H27" s="2" t="s">
        <v>446</v>
      </c>
      <c r="I27" s="8"/>
      <c r="J27" s="8"/>
      <c r="K27" s="2" t="s">
        <v>397</v>
      </c>
      <c r="L27" s="8" t="s">
        <v>397</v>
      </c>
      <c r="M27" s="2" t="s">
        <v>397</v>
      </c>
      <c r="N27" s="8" t="s">
        <v>397</v>
      </c>
      <c r="O27" s="2" t="s">
        <v>397</v>
      </c>
      <c r="P27" s="7" t="s">
        <v>397</v>
      </c>
      <c r="Q27" s="8" t="s">
        <v>397</v>
      </c>
      <c r="R27" s="8">
        <v>0</v>
      </c>
      <c r="S27" s="8" t="s">
        <v>443</v>
      </c>
      <c r="T27" s="8"/>
      <c r="U27" s="8"/>
      <c r="V27" s="7" t="str">
        <f>IF(COUNT('09_Mapa_Lacznie'!M7:M306)&gt;0,"MAPA ZAŁĄCZONA","BRAK MAPY")</f>
        <v>MAPA ZAŁĄCZONA</v>
      </c>
      <c r="W27" s="1" t="s">
        <v>447</v>
      </c>
    </row>
  </sheetData>
  <mergeCells count="4">
    <mergeCell ref="A3:W3"/>
    <mergeCell ref="A21:W21"/>
    <mergeCell ref="A5:W5"/>
    <mergeCell ref="A1:W2"/>
  </mergeCells>
  <conditionalFormatting sqref="V17">
    <cfRule type="expression" dxfId="41" priority="4">
      <formula>V17="SPEŁNIA"</formula>
    </cfRule>
    <cfRule type="expression" dxfId="40" priority="5">
      <formula>V17="NIE SPEŁNIA"</formula>
    </cfRule>
    <cfRule type="expression" dxfId="39" priority="6">
      <formula>OR(V17="UZUPEŁNIJ",V17="BRAK MAPY",V17="WYMAGA UZUPEŁNIENIA")</formula>
    </cfRule>
  </conditionalFormatting>
  <conditionalFormatting sqref="V23:V27">
    <cfRule type="expression" dxfId="38" priority="1">
      <formula>V23="SPEŁNIA"</formula>
    </cfRule>
    <cfRule type="expression" dxfId="37" priority="2">
      <formula>V23="NIE SPEŁNIA"</formula>
    </cfRule>
    <cfRule type="expression" dxfId="36" priority="3">
      <formula>OR(V23="UZUPEŁNIJ",V23="BRAK MAPY",V23="WYMAGA UZUPEŁNIENIA")</formula>
    </cfRule>
  </conditionalFormatting>
  <dataValidations count="2">
    <dataValidation type="decimal" sqref="I23:N25 Q23:Q25" xr:uid="{00000000-0002-0000-0500-000000000000}">
      <formula1>0</formula1>
      <formula2>100000</formula2>
    </dataValidation>
    <dataValidation type="whole" sqref="R23:R27" xr:uid="{00000000-0002-0000-0500-000001000000}">
      <formula1>0</formula1>
      <formula2>0</formula2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306"/>
  <sheetViews>
    <sheetView topLeftCell="A37" workbookViewId="0">
      <selection sqref="A1:S2"/>
    </sheetView>
  </sheetViews>
  <sheetFormatPr defaultRowHeight="13.8"/>
  <cols>
    <col min="1" max="1" width="7" customWidth="1"/>
    <col min="2" max="3" width="11" customWidth="1"/>
    <col min="4" max="4" width="13" customWidth="1"/>
    <col min="5" max="6" width="11" customWidth="1"/>
    <col min="7" max="7" width="10" customWidth="1"/>
    <col min="8" max="8" width="23" customWidth="1"/>
    <col min="9" max="9" width="12" customWidth="1"/>
    <col min="10" max="10" width="13" customWidth="1"/>
    <col min="11" max="13" width="12" customWidth="1"/>
    <col min="14" max="15" width="10" customWidth="1"/>
    <col min="16" max="17" width="13" customWidth="1"/>
    <col min="18" max="18" width="24" customWidth="1"/>
    <col min="19" max="19" width="14" customWidth="1"/>
  </cols>
  <sheetData>
    <row r="1" spans="1:19" ht="19.2" customHeight="1">
      <c r="A1" s="22" t="s">
        <v>448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19.2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>
      <c r="A3" s="19" t="s">
        <v>449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36" customHeight="1">
      <c r="A4" s="3" t="s">
        <v>450</v>
      </c>
      <c r="B4" s="10">
        <f>COUNT(L7:L306)</f>
        <v>96</v>
      </c>
      <c r="C4" s="10" t="s">
        <v>451</v>
      </c>
      <c r="D4" s="7" t="str">
        <f>IF(B4&gt;0,"GOTOWE","WYMAGA UZUPEŁNIENIA")</f>
        <v>GOTOWE</v>
      </c>
    </row>
    <row r="6" spans="1:19" ht="24" customHeight="1">
      <c r="A6" s="3" t="s">
        <v>452</v>
      </c>
      <c r="B6" s="3" t="s">
        <v>373</v>
      </c>
      <c r="C6" s="3" t="s">
        <v>453</v>
      </c>
      <c r="D6" s="3" t="s">
        <v>376</v>
      </c>
      <c r="E6" s="3" t="s">
        <v>116</v>
      </c>
      <c r="F6" s="3" t="s">
        <v>117</v>
      </c>
      <c r="G6" s="3" t="s">
        <v>118</v>
      </c>
      <c r="H6" s="3" t="s">
        <v>454</v>
      </c>
      <c r="I6" s="3" t="s">
        <v>120</v>
      </c>
      <c r="J6" s="3" t="s">
        <v>455</v>
      </c>
      <c r="K6" s="3" t="s">
        <v>128</v>
      </c>
      <c r="L6" s="3" t="s">
        <v>456</v>
      </c>
      <c r="M6" s="3" t="s">
        <v>457</v>
      </c>
      <c r="N6" s="3" t="s">
        <v>458</v>
      </c>
      <c r="O6" s="3" t="s">
        <v>129</v>
      </c>
      <c r="P6" s="3" t="s">
        <v>131</v>
      </c>
      <c r="Q6" s="3" t="s">
        <v>132</v>
      </c>
      <c r="R6" s="3" t="s">
        <v>221</v>
      </c>
      <c r="S6" s="3" t="s">
        <v>289</v>
      </c>
    </row>
    <row r="7" spans="1:19">
      <c r="A7" s="7">
        <f t="shared" ref="A7:A70" si="0">IF(B7="","",ROW()-6)</f>
        <v>1</v>
      </c>
      <c r="B7" s="16">
        <v>9</v>
      </c>
      <c r="C7" s="16">
        <v>3</v>
      </c>
      <c r="D7" s="12">
        <v>116</v>
      </c>
      <c r="E7" s="12">
        <v>51</v>
      </c>
      <c r="F7" s="12">
        <v>70</v>
      </c>
      <c r="G7" s="12">
        <v>100</v>
      </c>
      <c r="H7" s="12" t="s">
        <v>459</v>
      </c>
      <c r="I7" s="12">
        <v>1.109</v>
      </c>
      <c r="J7" s="12">
        <v>0.77700000000000002</v>
      </c>
      <c r="K7" s="12">
        <v>48.8</v>
      </c>
      <c r="L7" s="12">
        <v>1.079</v>
      </c>
      <c r="M7" s="12">
        <v>0.374</v>
      </c>
      <c r="N7" s="14">
        <f t="shared" ref="N7:N70" si="1">IF(OR(L7="",M7="",M7=0),"",L7/M7)</f>
        <v>2.8850267379679142</v>
      </c>
      <c r="O7" s="12">
        <v>0</v>
      </c>
      <c r="P7" s="8" t="s">
        <v>379</v>
      </c>
      <c r="Q7" s="8" t="s">
        <v>380</v>
      </c>
      <c r="R7" s="8" t="s">
        <v>460</v>
      </c>
      <c r="S7" s="7" t="str">
        <f t="shared" ref="S7:S70" si="2">IF(B7="","",IF(AND(B7=INT(B7),C7=INT(C7),B7&gt;=9,B7&lt;=23,C7&gt;=3,C7&lt;=B7,D7&gt;0,E7&gt;=45,E7&lt;=58,F7&gt;=68,F7&lt;=85,G7&gt;=25,G7&lt;=100,L7&gt;0,M7&gt;0,O7=0),"OK","BŁĄD"))</f>
        <v>OK</v>
      </c>
    </row>
    <row r="8" spans="1:19">
      <c r="A8" s="7">
        <f t="shared" si="0"/>
        <v>2</v>
      </c>
      <c r="B8" s="16">
        <v>9</v>
      </c>
      <c r="C8" s="16">
        <v>4</v>
      </c>
      <c r="D8" s="12">
        <v>116</v>
      </c>
      <c r="E8" s="12">
        <v>51</v>
      </c>
      <c r="F8" s="12">
        <v>70</v>
      </c>
      <c r="G8" s="12">
        <v>75</v>
      </c>
      <c r="H8" s="12" t="s">
        <v>461</v>
      </c>
      <c r="I8" s="12">
        <v>0.83199999999999996</v>
      </c>
      <c r="J8" s="12">
        <v>0.59</v>
      </c>
      <c r="K8" s="12">
        <v>36.6</v>
      </c>
      <c r="L8" s="12">
        <v>0.80900000000000005</v>
      </c>
      <c r="M8" s="12">
        <v>0.27300000000000002</v>
      </c>
      <c r="N8" s="14">
        <f t="shared" si="1"/>
        <v>2.9633699633699635</v>
      </c>
      <c r="O8" s="12">
        <v>0</v>
      </c>
      <c r="P8" s="8" t="s">
        <v>379</v>
      </c>
      <c r="Q8" s="8" t="s">
        <v>380</v>
      </c>
      <c r="R8" s="8" t="s">
        <v>460</v>
      </c>
      <c r="S8" s="7" t="str">
        <f t="shared" si="2"/>
        <v>OK</v>
      </c>
    </row>
    <row r="9" spans="1:19">
      <c r="A9" s="7">
        <f t="shared" si="0"/>
        <v>3</v>
      </c>
      <c r="B9" s="16">
        <v>9</v>
      </c>
      <c r="C9" s="16">
        <v>6</v>
      </c>
      <c r="D9" s="12">
        <v>116</v>
      </c>
      <c r="E9" s="12">
        <v>51</v>
      </c>
      <c r="F9" s="12">
        <v>70</v>
      </c>
      <c r="G9" s="12">
        <v>50</v>
      </c>
      <c r="H9" s="12" t="s">
        <v>462</v>
      </c>
      <c r="I9" s="12">
        <v>0.55400000000000005</v>
      </c>
      <c r="J9" s="12">
        <v>0.39500000000000002</v>
      </c>
      <c r="K9" s="12">
        <v>24.4</v>
      </c>
      <c r="L9" s="12">
        <v>0.53900000000000003</v>
      </c>
      <c r="M9" s="12">
        <v>0.18</v>
      </c>
      <c r="N9" s="14">
        <f t="shared" si="1"/>
        <v>2.9944444444444449</v>
      </c>
      <c r="O9" s="12">
        <v>0</v>
      </c>
      <c r="P9" s="8" t="s">
        <v>379</v>
      </c>
      <c r="Q9" s="8" t="s">
        <v>380</v>
      </c>
      <c r="R9" s="8" t="s">
        <v>460</v>
      </c>
      <c r="S9" s="7" t="str">
        <f t="shared" si="2"/>
        <v>OK</v>
      </c>
    </row>
    <row r="10" spans="1:19">
      <c r="A10" s="7">
        <f t="shared" si="0"/>
        <v>4</v>
      </c>
      <c r="B10" s="16">
        <v>9</v>
      </c>
      <c r="C10" s="16">
        <v>7</v>
      </c>
      <c r="D10" s="12">
        <v>116</v>
      </c>
      <c r="E10" s="12">
        <v>51</v>
      </c>
      <c r="F10" s="12">
        <v>70</v>
      </c>
      <c r="G10" s="12">
        <v>25</v>
      </c>
      <c r="H10" s="12" t="s">
        <v>463</v>
      </c>
      <c r="I10" s="12">
        <v>0.27700000000000002</v>
      </c>
      <c r="J10" s="12">
        <v>0.19500000000000001</v>
      </c>
      <c r="K10" s="12">
        <v>12.2</v>
      </c>
      <c r="L10" s="12">
        <v>0.27</v>
      </c>
      <c r="M10" s="12">
        <v>9.2999999999999999E-2</v>
      </c>
      <c r="N10" s="14">
        <f t="shared" si="1"/>
        <v>2.903225806451613</v>
      </c>
      <c r="O10" s="12">
        <v>0</v>
      </c>
      <c r="P10" s="8" t="s">
        <v>379</v>
      </c>
      <c r="Q10" s="8" t="s">
        <v>380</v>
      </c>
      <c r="R10" s="8" t="s">
        <v>460</v>
      </c>
      <c r="S10" s="7" t="str">
        <f t="shared" si="2"/>
        <v>OK</v>
      </c>
    </row>
    <row r="11" spans="1:19">
      <c r="A11" s="7">
        <f t="shared" si="0"/>
        <v>5</v>
      </c>
      <c r="B11" s="16">
        <v>9</v>
      </c>
      <c r="C11" s="16">
        <v>3</v>
      </c>
      <c r="D11" s="12">
        <v>116</v>
      </c>
      <c r="E11" s="12">
        <v>51</v>
      </c>
      <c r="F11" s="12">
        <v>75</v>
      </c>
      <c r="G11" s="12">
        <v>100</v>
      </c>
      <c r="H11" s="12" t="s">
        <v>459</v>
      </c>
      <c r="I11" s="12">
        <v>1.087</v>
      </c>
      <c r="J11" s="12">
        <v>0.74299999999999999</v>
      </c>
      <c r="K11" s="12">
        <v>37.799999999999997</v>
      </c>
      <c r="L11" s="12">
        <v>1.0569999999999999</v>
      </c>
      <c r="M11" s="12">
        <v>0.38700000000000001</v>
      </c>
      <c r="N11" s="14">
        <f t="shared" si="1"/>
        <v>2.7312661498708009</v>
      </c>
      <c r="O11" s="12">
        <v>0</v>
      </c>
      <c r="P11" s="8" t="s">
        <v>379</v>
      </c>
      <c r="Q11" s="8" t="s">
        <v>380</v>
      </c>
      <c r="R11" s="8" t="s">
        <v>460</v>
      </c>
      <c r="S11" s="7" t="str">
        <f t="shared" si="2"/>
        <v>OK</v>
      </c>
    </row>
    <row r="12" spans="1:19">
      <c r="A12" s="7">
        <f t="shared" si="0"/>
        <v>6</v>
      </c>
      <c r="B12" s="16">
        <v>9</v>
      </c>
      <c r="C12" s="16">
        <v>4</v>
      </c>
      <c r="D12" s="12">
        <v>116</v>
      </c>
      <c r="E12" s="12">
        <v>51</v>
      </c>
      <c r="F12" s="12">
        <v>75</v>
      </c>
      <c r="G12" s="12">
        <v>75</v>
      </c>
      <c r="H12" s="12" t="s">
        <v>461</v>
      </c>
      <c r="I12" s="12">
        <v>0.81499999999999995</v>
      </c>
      <c r="J12" s="12">
        <v>0.56499999999999995</v>
      </c>
      <c r="K12" s="12">
        <v>28.4</v>
      </c>
      <c r="L12" s="12">
        <v>0.79300000000000004</v>
      </c>
      <c r="M12" s="12">
        <v>0.28199999999999997</v>
      </c>
      <c r="N12" s="14">
        <f t="shared" si="1"/>
        <v>2.8120567375886529</v>
      </c>
      <c r="O12" s="12">
        <v>0</v>
      </c>
      <c r="P12" s="8" t="s">
        <v>379</v>
      </c>
      <c r="Q12" s="8" t="s">
        <v>380</v>
      </c>
      <c r="R12" s="8" t="s">
        <v>460</v>
      </c>
      <c r="S12" s="7" t="str">
        <f t="shared" si="2"/>
        <v>OK</v>
      </c>
    </row>
    <row r="13" spans="1:19">
      <c r="A13" s="7">
        <f t="shared" si="0"/>
        <v>7</v>
      </c>
      <c r="B13" s="16">
        <v>9</v>
      </c>
      <c r="C13" s="16">
        <v>6</v>
      </c>
      <c r="D13" s="12">
        <v>116</v>
      </c>
      <c r="E13" s="12">
        <v>51</v>
      </c>
      <c r="F13" s="12">
        <v>75</v>
      </c>
      <c r="G13" s="12">
        <v>50</v>
      </c>
      <c r="H13" s="12" t="s">
        <v>462</v>
      </c>
      <c r="I13" s="12">
        <v>0.54300000000000004</v>
      </c>
      <c r="J13" s="12">
        <v>0.378</v>
      </c>
      <c r="K13" s="12">
        <v>18.899999999999999</v>
      </c>
      <c r="L13" s="12">
        <v>0.52800000000000002</v>
      </c>
      <c r="M13" s="12">
        <v>0.186</v>
      </c>
      <c r="N13" s="14">
        <f t="shared" si="1"/>
        <v>2.838709677419355</v>
      </c>
      <c r="O13" s="12">
        <v>0</v>
      </c>
      <c r="P13" s="8" t="s">
        <v>379</v>
      </c>
      <c r="Q13" s="8" t="s">
        <v>380</v>
      </c>
      <c r="R13" s="8" t="s">
        <v>460</v>
      </c>
      <c r="S13" s="7" t="str">
        <f t="shared" si="2"/>
        <v>OK</v>
      </c>
    </row>
    <row r="14" spans="1:19">
      <c r="A14" s="7">
        <f t="shared" si="0"/>
        <v>8</v>
      </c>
      <c r="B14" s="16">
        <v>9</v>
      </c>
      <c r="C14" s="16">
        <v>7</v>
      </c>
      <c r="D14" s="12">
        <v>116</v>
      </c>
      <c r="E14" s="12">
        <v>51</v>
      </c>
      <c r="F14" s="12">
        <v>75</v>
      </c>
      <c r="G14" s="12">
        <v>25</v>
      </c>
      <c r="H14" s="12" t="s">
        <v>463</v>
      </c>
      <c r="I14" s="12">
        <v>0.27200000000000002</v>
      </c>
      <c r="J14" s="12">
        <v>0.187</v>
      </c>
      <c r="K14" s="12">
        <v>9.5</v>
      </c>
      <c r="L14" s="12">
        <v>0.26400000000000001</v>
      </c>
      <c r="M14" s="12">
        <v>9.6000000000000002E-2</v>
      </c>
      <c r="N14" s="14">
        <f t="shared" si="1"/>
        <v>2.75</v>
      </c>
      <c r="O14" s="12">
        <v>0</v>
      </c>
      <c r="P14" s="8" t="s">
        <v>379</v>
      </c>
      <c r="Q14" s="8" t="s">
        <v>380</v>
      </c>
      <c r="R14" s="8" t="s">
        <v>460</v>
      </c>
      <c r="S14" s="7" t="str">
        <f t="shared" si="2"/>
        <v>OK</v>
      </c>
    </row>
    <row r="15" spans="1:19" ht="22.8">
      <c r="A15" s="7">
        <f t="shared" si="0"/>
        <v>9</v>
      </c>
      <c r="B15" s="16">
        <v>9</v>
      </c>
      <c r="C15" s="16">
        <v>3</v>
      </c>
      <c r="D15" s="12">
        <v>116</v>
      </c>
      <c r="E15" s="12">
        <v>51</v>
      </c>
      <c r="F15" s="12">
        <v>85</v>
      </c>
      <c r="G15" s="12">
        <v>100</v>
      </c>
      <c r="H15" s="12" t="s">
        <v>459</v>
      </c>
      <c r="I15" s="12">
        <v>1.042</v>
      </c>
      <c r="J15" s="12">
        <v>0.67900000000000005</v>
      </c>
      <c r="K15" s="12">
        <v>25.6</v>
      </c>
      <c r="L15" s="12">
        <v>1.012</v>
      </c>
      <c r="M15" s="12">
        <v>0.40899999999999997</v>
      </c>
      <c r="N15" s="14">
        <f t="shared" si="1"/>
        <v>2.4743276283618583</v>
      </c>
      <c r="O15" s="12">
        <v>0</v>
      </c>
      <c r="P15" s="8" t="s">
        <v>379</v>
      </c>
      <c r="Q15" s="8" t="s">
        <v>380</v>
      </c>
      <c r="R15" s="8" t="s">
        <v>464</v>
      </c>
      <c r="S15" s="7" t="str">
        <f t="shared" si="2"/>
        <v>OK</v>
      </c>
    </row>
    <row r="16" spans="1:19">
      <c r="A16" s="7">
        <f t="shared" si="0"/>
        <v>10</v>
      </c>
      <c r="B16" s="16">
        <v>9</v>
      </c>
      <c r="C16" s="16">
        <v>5</v>
      </c>
      <c r="D16" s="12">
        <v>116</v>
      </c>
      <c r="E16" s="12">
        <v>51</v>
      </c>
      <c r="F16" s="12">
        <v>85</v>
      </c>
      <c r="G16" s="12">
        <v>75</v>
      </c>
      <c r="H16" s="12" t="s">
        <v>461</v>
      </c>
      <c r="I16" s="12">
        <v>0.78200000000000003</v>
      </c>
      <c r="J16" s="12">
        <v>0.51700000000000002</v>
      </c>
      <c r="K16" s="12">
        <v>19.2</v>
      </c>
      <c r="L16" s="12">
        <v>0.75900000000000001</v>
      </c>
      <c r="M16" s="12">
        <v>0.29799999999999999</v>
      </c>
      <c r="N16" s="14">
        <f t="shared" si="1"/>
        <v>2.5469798657718123</v>
      </c>
      <c r="O16" s="12">
        <v>0</v>
      </c>
      <c r="P16" s="8" t="s">
        <v>379</v>
      </c>
      <c r="Q16" s="8" t="s">
        <v>380</v>
      </c>
      <c r="R16" s="8" t="s">
        <v>460</v>
      </c>
      <c r="S16" s="7" t="str">
        <f t="shared" si="2"/>
        <v>OK</v>
      </c>
    </row>
    <row r="17" spans="1:19" ht="22.8">
      <c r="A17" s="7">
        <f t="shared" si="0"/>
        <v>11</v>
      </c>
      <c r="B17" s="16">
        <v>9</v>
      </c>
      <c r="C17" s="16">
        <v>6</v>
      </c>
      <c r="D17" s="12">
        <v>116</v>
      </c>
      <c r="E17" s="12">
        <v>51</v>
      </c>
      <c r="F17" s="12">
        <v>85</v>
      </c>
      <c r="G17" s="12">
        <v>50</v>
      </c>
      <c r="H17" s="12" t="s">
        <v>462</v>
      </c>
      <c r="I17" s="12">
        <v>0.52100000000000002</v>
      </c>
      <c r="J17" s="12">
        <v>0.34699999999999998</v>
      </c>
      <c r="K17" s="12">
        <v>12.8</v>
      </c>
      <c r="L17" s="12">
        <v>0.50600000000000001</v>
      </c>
      <c r="M17" s="12">
        <v>0.19700000000000001</v>
      </c>
      <c r="N17" s="14">
        <f t="shared" si="1"/>
        <v>2.5685279187817258</v>
      </c>
      <c r="O17" s="12">
        <v>0</v>
      </c>
      <c r="P17" s="8" t="s">
        <v>379</v>
      </c>
      <c r="Q17" s="8" t="s">
        <v>380</v>
      </c>
      <c r="R17" s="8" t="s">
        <v>464</v>
      </c>
      <c r="S17" s="7" t="str">
        <f t="shared" si="2"/>
        <v>OK</v>
      </c>
    </row>
    <row r="18" spans="1:19" ht="22.8">
      <c r="A18" s="7">
        <f t="shared" si="0"/>
        <v>12</v>
      </c>
      <c r="B18" s="16">
        <v>9</v>
      </c>
      <c r="C18" s="16">
        <v>7</v>
      </c>
      <c r="D18" s="12">
        <v>116</v>
      </c>
      <c r="E18" s="12">
        <v>51</v>
      </c>
      <c r="F18" s="12">
        <v>85</v>
      </c>
      <c r="G18" s="12">
        <v>25</v>
      </c>
      <c r="H18" s="12" t="s">
        <v>463</v>
      </c>
      <c r="I18" s="12">
        <v>0.26100000000000001</v>
      </c>
      <c r="J18" s="12">
        <v>0.17100000000000001</v>
      </c>
      <c r="K18" s="12">
        <v>6.4</v>
      </c>
      <c r="L18" s="12">
        <v>0.253</v>
      </c>
      <c r="M18" s="12">
        <v>0.10100000000000001</v>
      </c>
      <c r="N18" s="14">
        <f t="shared" si="1"/>
        <v>2.504950495049505</v>
      </c>
      <c r="O18" s="12">
        <v>0</v>
      </c>
      <c r="P18" s="8" t="s">
        <v>379</v>
      </c>
      <c r="Q18" s="8" t="s">
        <v>380</v>
      </c>
      <c r="R18" s="8" t="s">
        <v>464</v>
      </c>
      <c r="S18" s="7" t="str">
        <f t="shared" si="2"/>
        <v>OK</v>
      </c>
    </row>
    <row r="19" spans="1:19">
      <c r="A19" s="7">
        <f t="shared" si="0"/>
        <v>13</v>
      </c>
      <c r="B19" s="16">
        <v>9</v>
      </c>
      <c r="C19" s="16">
        <v>3</v>
      </c>
      <c r="D19" s="12">
        <v>116</v>
      </c>
      <c r="E19" s="12">
        <v>54</v>
      </c>
      <c r="F19" s="12">
        <v>68</v>
      </c>
      <c r="G19" s="12">
        <v>100</v>
      </c>
      <c r="H19" s="12" t="s">
        <v>459</v>
      </c>
      <c r="I19" s="12">
        <v>1.1180000000000001</v>
      </c>
      <c r="J19" s="12">
        <v>0.79</v>
      </c>
      <c r="K19" s="12">
        <v>66.8</v>
      </c>
      <c r="L19" s="12">
        <v>1.0880000000000001</v>
      </c>
      <c r="M19" s="12">
        <v>0.36899999999999999</v>
      </c>
      <c r="N19" s="14">
        <f t="shared" si="1"/>
        <v>2.948509485094851</v>
      </c>
      <c r="O19" s="12">
        <v>0</v>
      </c>
      <c r="P19" s="8" t="s">
        <v>379</v>
      </c>
      <c r="Q19" s="8" t="s">
        <v>380</v>
      </c>
      <c r="R19" s="8" t="s">
        <v>460</v>
      </c>
      <c r="S19" s="7" t="str">
        <f t="shared" si="2"/>
        <v>OK</v>
      </c>
    </row>
    <row r="20" spans="1:19">
      <c r="A20" s="7">
        <f t="shared" si="0"/>
        <v>14</v>
      </c>
      <c r="B20" s="16">
        <v>9</v>
      </c>
      <c r="C20" s="16">
        <v>4</v>
      </c>
      <c r="D20" s="12">
        <v>116</v>
      </c>
      <c r="E20" s="12">
        <v>54</v>
      </c>
      <c r="F20" s="12">
        <v>68</v>
      </c>
      <c r="G20" s="12">
        <v>75</v>
      </c>
      <c r="H20" s="12" t="s">
        <v>461</v>
      </c>
      <c r="I20" s="12">
        <v>0.83799999999999997</v>
      </c>
      <c r="J20" s="12">
        <v>0.6</v>
      </c>
      <c r="K20" s="12">
        <v>50.1</v>
      </c>
      <c r="L20" s="12">
        <v>0.81599999999999995</v>
      </c>
      <c r="M20" s="12">
        <v>0.26800000000000002</v>
      </c>
      <c r="N20" s="14">
        <f t="shared" si="1"/>
        <v>3.0447761194029845</v>
      </c>
      <c r="O20" s="12">
        <v>0</v>
      </c>
      <c r="P20" s="8" t="s">
        <v>379</v>
      </c>
      <c r="Q20" s="8" t="s">
        <v>380</v>
      </c>
      <c r="R20" s="8" t="s">
        <v>460</v>
      </c>
      <c r="S20" s="7" t="str">
        <f t="shared" si="2"/>
        <v>OK</v>
      </c>
    </row>
    <row r="21" spans="1:19">
      <c r="A21" s="7">
        <f t="shared" si="0"/>
        <v>15</v>
      </c>
      <c r="B21" s="16">
        <v>9</v>
      </c>
      <c r="C21" s="16">
        <v>6</v>
      </c>
      <c r="D21" s="12">
        <v>116</v>
      </c>
      <c r="E21" s="12">
        <v>54</v>
      </c>
      <c r="F21" s="12">
        <v>68</v>
      </c>
      <c r="G21" s="12">
        <v>50</v>
      </c>
      <c r="H21" s="12" t="s">
        <v>462</v>
      </c>
      <c r="I21" s="12">
        <v>0.55900000000000005</v>
      </c>
      <c r="J21" s="12">
        <v>0.40100000000000002</v>
      </c>
      <c r="K21" s="12">
        <v>33.4</v>
      </c>
      <c r="L21" s="12">
        <v>0.54400000000000004</v>
      </c>
      <c r="M21" s="12">
        <v>0.17699999999999999</v>
      </c>
      <c r="N21" s="14">
        <f t="shared" si="1"/>
        <v>3.0734463276836164</v>
      </c>
      <c r="O21" s="12">
        <v>0</v>
      </c>
      <c r="P21" s="8" t="s">
        <v>379</v>
      </c>
      <c r="Q21" s="8" t="s">
        <v>380</v>
      </c>
      <c r="R21" s="8" t="s">
        <v>460</v>
      </c>
      <c r="S21" s="7" t="str">
        <f t="shared" si="2"/>
        <v>OK</v>
      </c>
    </row>
    <row r="22" spans="1:19">
      <c r="A22" s="7">
        <f t="shared" si="0"/>
        <v>16</v>
      </c>
      <c r="B22" s="16">
        <v>9</v>
      </c>
      <c r="C22" s="16">
        <v>7</v>
      </c>
      <c r="D22" s="12">
        <v>116</v>
      </c>
      <c r="E22" s="12">
        <v>54</v>
      </c>
      <c r="F22" s="12">
        <v>68</v>
      </c>
      <c r="G22" s="12">
        <v>25</v>
      </c>
      <c r="H22" s="12" t="s">
        <v>463</v>
      </c>
      <c r="I22" s="12">
        <v>0.27900000000000003</v>
      </c>
      <c r="J22" s="12">
        <v>0.19800000000000001</v>
      </c>
      <c r="K22" s="12">
        <v>16.7</v>
      </c>
      <c r="L22" s="12">
        <v>0.27200000000000002</v>
      </c>
      <c r="M22" s="12">
        <v>9.0999999999999998E-2</v>
      </c>
      <c r="N22" s="14">
        <f t="shared" si="1"/>
        <v>2.9890109890109895</v>
      </c>
      <c r="O22" s="12">
        <v>0</v>
      </c>
      <c r="P22" s="8" t="s">
        <v>379</v>
      </c>
      <c r="Q22" s="8" t="s">
        <v>380</v>
      </c>
      <c r="R22" s="8" t="s">
        <v>460</v>
      </c>
      <c r="S22" s="7" t="str">
        <f t="shared" si="2"/>
        <v>OK</v>
      </c>
    </row>
    <row r="23" spans="1:19">
      <c r="A23" s="7">
        <f t="shared" si="0"/>
        <v>17</v>
      </c>
      <c r="B23" s="16">
        <v>11</v>
      </c>
      <c r="C23" s="16">
        <v>5</v>
      </c>
      <c r="D23" s="12">
        <v>116</v>
      </c>
      <c r="E23" s="12">
        <v>51</v>
      </c>
      <c r="F23" s="12">
        <v>70</v>
      </c>
      <c r="G23" s="12">
        <v>100</v>
      </c>
      <c r="H23" s="12" t="s">
        <v>459</v>
      </c>
      <c r="I23" s="12">
        <v>1.141</v>
      </c>
      <c r="J23" s="12">
        <v>0.80800000000000005</v>
      </c>
      <c r="K23" s="12">
        <v>50.2</v>
      </c>
      <c r="L23" s="12">
        <v>1.111</v>
      </c>
      <c r="M23" s="12">
        <v>0.374</v>
      </c>
      <c r="N23" s="14">
        <f t="shared" si="1"/>
        <v>2.9705882352941178</v>
      </c>
      <c r="O23" s="12">
        <v>0</v>
      </c>
      <c r="P23" s="8" t="s">
        <v>379</v>
      </c>
      <c r="Q23" s="8" t="s">
        <v>380</v>
      </c>
      <c r="R23" s="8" t="s">
        <v>460</v>
      </c>
      <c r="S23" s="7" t="str">
        <f t="shared" si="2"/>
        <v>OK</v>
      </c>
    </row>
    <row r="24" spans="1:19">
      <c r="A24" s="7">
        <f t="shared" si="0"/>
        <v>18</v>
      </c>
      <c r="B24" s="16">
        <v>11</v>
      </c>
      <c r="C24" s="16">
        <v>6</v>
      </c>
      <c r="D24" s="12">
        <v>116</v>
      </c>
      <c r="E24" s="12">
        <v>51</v>
      </c>
      <c r="F24" s="12">
        <v>70</v>
      </c>
      <c r="G24" s="12">
        <v>75</v>
      </c>
      <c r="H24" s="12" t="s">
        <v>461</v>
      </c>
      <c r="I24" s="12">
        <v>0.85599999999999998</v>
      </c>
      <c r="J24" s="12">
        <v>0.61299999999999999</v>
      </c>
      <c r="K24" s="12">
        <v>37.700000000000003</v>
      </c>
      <c r="L24" s="12">
        <v>0.83299999999999996</v>
      </c>
      <c r="M24" s="12">
        <v>0.27300000000000002</v>
      </c>
      <c r="N24" s="14">
        <f t="shared" si="1"/>
        <v>3.0512820512820511</v>
      </c>
      <c r="O24" s="12">
        <v>0</v>
      </c>
      <c r="P24" s="8" t="s">
        <v>379</v>
      </c>
      <c r="Q24" s="8" t="s">
        <v>380</v>
      </c>
      <c r="R24" s="8" t="s">
        <v>460</v>
      </c>
      <c r="S24" s="7" t="str">
        <f t="shared" si="2"/>
        <v>OK</v>
      </c>
    </row>
    <row r="25" spans="1:19">
      <c r="A25" s="7">
        <f t="shared" si="0"/>
        <v>19</v>
      </c>
      <c r="B25" s="16">
        <v>11</v>
      </c>
      <c r="C25" s="16">
        <v>7</v>
      </c>
      <c r="D25" s="12">
        <v>116</v>
      </c>
      <c r="E25" s="12">
        <v>51</v>
      </c>
      <c r="F25" s="12">
        <v>70</v>
      </c>
      <c r="G25" s="12">
        <v>50</v>
      </c>
      <c r="H25" s="12" t="s">
        <v>462</v>
      </c>
      <c r="I25" s="12">
        <v>0.56999999999999995</v>
      </c>
      <c r="J25" s="12">
        <v>0.41099999999999998</v>
      </c>
      <c r="K25" s="12">
        <v>25.1</v>
      </c>
      <c r="L25" s="12">
        <v>0.55500000000000005</v>
      </c>
      <c r="M25" s="12">
        <v>0.18</v>
      </c>
      <c r="N25" s="14">
        <f t="shared" si="1"/>
        <v>3.0833333333333339</v>
      </c>
      <c r="O25" s="12">
        <v>0</v>
      </c>
      <c r="P25" s="8" t="s">
        <v>379</v>
      </c>
      <c r="Q25" s="8" t="s">
        <v>380</v>
      </c>
      <c r="R25" s="8" t="s">
        <v>460</v>
      </c>
      <c r="S25" s="7" t="str">
        <f t="shared" si="2"/>
        <v>OK</v>
      </c>
    </row>
    <row r="26" spans="1:19">
      <c r="A26" s="7">
        <f t="shared" si="0"/>
        <v>20</v>
      </c>
      <c r="B26" s="16">
        <v>11</v>
      </c>
      <c r="C26" s="16">
        <v>9</v>
      </c>
      <c r="D26" s="12">
        <v>116</v>
      </c>
      <c r="E26" s="12">
        <v>51</v>
      </c>
      <c r="F26" s="12">
        <v>70</v>
      </c>
      <c r="G26" s="12">
        <v>25</v>
      </c>
      <c r="H26" s="12" t="s">
        <v>463</v>
      </c>
      <c r="I26" s="12">
        <v>0.28499999999999998</v>
      </c>
      <c r="J26" s="12">
        <v>0.20300000000000001</v>
      </c>
      <c r="K26" s="12">
        <v>12.6</v>
      </c>
      <c r="L26" s="12">
        <v>0.27800000000000002</v>
      </c>
      <c r="M26" s="12">
        <v>9.2999999999999999E-2</v>
      </c>
      <c r="N26" s="14">
        <f t="shared" si="1"/>
        <v>2.9892473118279574</v>
      </c>
      <c r="O26" s="12">
        <v>0</v>
      </c>
      <c r="P26" s="8" t="s">
        <v>379</v>
      </c>
      <c r="Q26" s="8" t="s">
        <v>380</v>
      </c>
      <c r="R26" s="8" t="s">
        <v>460</v>
      </c>
      <c r="S26" s="7" t="str">
        <f t="shared" si="2"/>
        <v>OK</v>
      </c>
    </row>
    <row r="27" spans="1:19">
      <c r="A27" s="7">
        <f t="shared" si="0"/>
        <v>21</v>
      </c>
      <c r="B27" s="16">
        <v>11</v>
      </c>
      <c r="C27" s="16">
        <v>5</v>
      </c>
      <c r="D27" s="12">
        <v>116</v>
      </c>
      <c r="E27" s="12">
        <v>51</v>
      </c>
      <c r="F27" s="12">
        <v>75</v>
      </c>
      <c r="G27" s="12">
        <v>100</v>
      </c>
      <c r="H27" s="12" t="s">
        <v>459</v>
      </c>
      <c r="I27" s="12">
        <v>1.1180000000000001</v>
      </c>
      <c r="J27" s="12">
        <v>0.77300000000000002</v>
      </c>
      <c r="K27" s="12">
        <v>38.9</v>
      </c>
      <c r="L27" s="12">
        <v>1.0880000000000001</v>
      </c>
      <c r="M27" s="12">
        <v>0.38800000000000001</v>
      </c>
      <c r="N27" s="14">
        <f t="shared" si="1"/>
        <v>2.8041237113402064</v>
      </c>
      <c r="O27" s="12">
        <v>0</v>
      </c>
      <c r="P27" s="8" t="s">
        <v>379</v>
      </c>
      <c r="Q27" s="8" t="s">
        <v>380</v>
      </c>
      <c r="R27" s="8" t="s">
        <v>460</v>
      </c>
      <c r="S27" s="7" t="str">
        <f t="shared" si="2"/>
        <v>OK</v>
      </c>
    </row>
    <row r="28" spans="1:19">
      <c r="A28" s="7">
        <f t="shared" si="0"/>
        <v>22</v>
      </c>
      <c r="B28" s="16">
        <v>11</v>
      </c>
      <c r="C28" s="16">
        <v>6</v>
      </c>
      <c r="D28" s="12">
        <v>116</v>
      </c>
      <c r="E28" s="12">
        <v>51</v>
      </c>
      <c r="F28" s="12">
        <v>75</v>
      </c>
      <c r="G28" s="12">
        <v>75</v>
      </c>
      <c r="H28" s="12" t="s">
        <v>461</v>
      </c>
      <c r="I28" s="12">
        <v>0.83799999999999997</v>
      </c>
      <c r="J28" s="12">
        <v>0.58799999999999997</v>
      </c>
      <c r="K28" s="12">
        <v>29.2</v>
      </c>
      <c r="L28" s="12">
        <v>0.81599999999999995</v>
      </c>
      <c r="M28" s="12">
        <v>0.28199999999999997</v>
      </c>
      <c r="N28" s="14">
        <f t="shared" si="1"/>
        <v>2.8936170212765959</v>
      </c>
      <c r="O28" s="12">
        <v>0</v>
      </c>
      <c r="P28" s="8" t="s">
        <v>379</v>
      </c>
      <c r="Q28" s="8" t="s">
        <v>380</v>
      </c>
      <c r="R28" s="8" t="s">
        <v>460</v>
      </c>
      <c r="S28" s="7" t="str">
        <f t="shared" si="2"/>
        <v>OK</v>
      </c>
    </row>
    <row r="29" spans="1:19">
      <c r="A29" s="7">
        <f t="shared" si="0"/>
        <v>23</v>
      </c>
      <c r="B29" s="16">
        <v>11</v>
      </c>
      <c r="C29" s="16">
        <v>8</v>
      </c>
      <c r="D29" s="12">
        <v>116</v>
      </c>
      <c r="E29" s="12">
        <v>51</v>
      </c>
      <c r="F29" s="12">
        <v>75</v>
      </c>
      <c r="G29" s="12">
        <v>50</v>
      </c>
      <c r="H29" s="12" t="s">
        <v>462</v>
      </c>
      <c r="I29" s="12">
        <v>0.55900000000000005</v>
      </c>
      <c r="J29" s="12">
        <v>0.39300000000000002</v>
      </c>
      <c r="K29" s="12">
        <v>19.5</v>
      </c>
      <c r="L29" s="12">
        <v>0.54400000000000004</v>
      </c>
      <c r="M29" s="12">
        <v>0.187</v>
      </c>
      <c r="N29" s="14">
        <f t="shared" si="1"/>
        <v>2.9090909090909092</v>
      </c>
      <c r="O29" s="12">
        <v>0</v>
      </c>
      <c r="P29" s="8" t="s">
        <v>379</v>
      </c>
      <c r="Q29" s="8" t="s">
        <v>380</v>
      </c>
      <c r="R29" s="8" t="s">
        <v>460</v>
      </c>
      <c r="S29" s="7" t="str">
        <f t="shared" si="2"/>
        <v>OK</v>
      </c>
    </row>
    <row r="30" spans="1:19">
      <c r="A30" s="7">
        <f t="shared" si="0"/>
        <v>24</v>
      </c>
      <c r="B30" s="16">
        <v>11</v>
      </c>
      <c r="C30" s="16">
        <v>9</v>
      </c>
      <c r="D30" s="12">
        <v>116</v>
      </c>
      <c r="E30" s="12">
        <v>51</v>
      </c>
      <c r="F30" s="12">
        <v>75</v>
      </c>
      <c r="G30" s="12">
        <v>25</v>
      </c>
      <c r="H30" s="12" t="s">
        <v>463</v>
      </c>
      <c r="I30" s="12">
        <v>0.27900000000000003</v>
      </c>
      <c r="J30" s="12">
        <v>0.19400000000000001</v>
      </c>
      <c r="K30" s="12">
        <v>9.6999999999999993</v>
      </c>
      <c r="L30" s="12">
        <v>0.27200000000000002</v>
      </c>
      <c r="M30" s="12">
        <v>9.6000000000000002E-2</v>
      </c>
      <c r="N30" s="14">
        <f t="shared" si="1"/>
        <v>2.8333333333333335</v>
      </c>
      <c r="O30" s="12">
        <v>0</v>
      </c>
      <c r="P30" s="8" t="s">
        <v>379</v>
      </c>
      <c r="Q30" s="8" t="s">
        <v>380</v>
      </c>
      <c r="R30" s="8" t="s">
        <v>460</v>
      </c>
      <c r="S30" s="7" t="str">
        <f t="shared" si="2"/>
        <v>OK</v>
      </c>
    </row>
    <row r="31" spans="1:19">
      <c r="A31" s="7">
        <f t="shared" si="0"/>
        <v>25</v>
      </c>
      <c r="B31" s="16">
        <v>11</v>
      </c>
      <c r="C31" s="16">
        <v>5</v>
      </c>
      <c r="D31" s="12">
        <v>116</v>
      </c>
      <c r="E31" s="12">
        <v>51</v>
      </c>
      <c r="F31" s="12">
        <v>85</v>
      </c>
      <c r="G31" s="12">
        <v>100</v>
      </c>
      <c r="H31" s="12" t="s">
        <v>459</v>
      </c>
      <c r="I31" s="12">
        <v>1.0720000000000001</v>
      </c>
      <c r="J31" s="12">
        <v>0.70699999999999996</v>
      </c>
      <c r="K31" s="12">
        <v>26.3</v>
      </c>
      <c r="L31" s="12">
        <v>1.042</v>
      </c>
      <c r="M31" s="12">
        <v>0.41099999999999998</v>
      </c>
      <c r="N31" s="14">
        <f t="shared" si="1"/>
        <v>2.5352798053527983</v>
      </c>
      <c r="O31" s="12">
        <v>0</v>
      </c>
      <c r="P31" s="8" t="s">
        <v>379</v>
      </c>
      <c r="Q31" s="8" t="s">
        <v>380</v>
      </c>
      <c r="R31" s="8" t="s">
        <v>460</v>
      </c>
      <c r="S31" s="7" t="str">
        <f t="shared" si="2"/>
        <v>OK</v>
      </c>
    </row>
    <row r="32" spans="1:19">
      <c r="A32" s="7">
        <f t="shared" si="0"/>
        <v>26</v>
      </c>
      <c r="B32" s="16">
        <v>11</v>
      </c>
      <c r="C32" s="16">
        <v>7</v>
      </c>
      <c r="D32" s="12">
        <v>116</v>
      </c>
      <c r="E32" s="12">
        <v>51</v>
      </c>
      <c r="F32" s="12">
        <v>85</v>
      </c>
      <c r="G32" s="12">
        <v>75</v>
      </c>
      <c r="H32" s="12" t="s">
        <v>461</v>
      </c>
      <c r="I32" s="12">
        <v>0.80400000000000005</v>
      </c>
      <c r="J32" s="12">
        <v>0.53800000000000003</v>
      </c>
      <c r="K32" s="12">
        <v>19.8</v>
      </c>
      <c r="L32" s="12">
        <v>0.78200000000000003</v>
      </c>
      <c r="M32" s="12">
        <v>0.29899999999999999</v>
      </c>
      <c r="N32" s="14">
        <f t="shared" si="1"/>
        <v>2.6153846153846154</v>
      </c>
      <c r="O32" s="12">
        <v>0</v>
      </c>
      <c r="P32" s="8" t="s">
        <v>379</v>
      </c>
      <c r="Q32" s="8" t="s">
        <v>380</v>
      </c>
      <c r="R32" s="8" t="s">
        <v>460</v>
      </c>
      <c r="S32" s="7" t="str">
        <f t="shared" si="2"/>
        <v>OK</v>
      </c>
    </row>
    <row r="33" spans="1:19">
      <c r="A33" s="7">
        <f t="shared" si="0"/>
        <v>27</v>
      </c>
      <c r="B33" s="16">
        <v>11</v>
      </c>
      <c r="C33" s="16">
        <v>8</v>
      </c>
      <c r="D33" s="12">
        <v>116</v>
      </c>
      <c r="E33" s="12">
        <v>51</v>
      </c>
      <c r="F33" s="12">
        <v>85</v>
      </c>
      <c r="G33" s="12">
        <v>50</v>
      </c>
      <c r="H33" s="12" t="s">
        <v>462</v>
      </c>
      <c r="I33" s="12">
        <v>0.53600000000000003</v>
      </c>
      <c r="J33" s="12">
        <v>0.36099999999999999</v>
      </c>
      <c r="K33" s="12">
        <v>13.2</v>
      </c>
      <c r="L33" s="12">
        <v>0.52100000000000002</v>
      </c>
      <c r="M33" s="12">
        <v>0.19800000000000001</v>
      </c>
      <c r="N33" s="14">
        <f t="shared" si="1"/>
        <v>2.6313131313131315</v>
      </c>
      <c r="O33" s="12">
        <v>0</v>
      </c>
      <c r="P33" s="8" t="s">
        <v>379</v>
      </c>
      <c r="Q33" s="8" t="s">
        <v>380</v>
      </c>
      <c r="R33" s="8" t="s">
        <v>460</v>
      </c>
      <c r="S33" s="7" t="str">
        <f t="shared" si="2"/>
        <v>OK</v>
      </c>
    </row>
    <row r="34" spans="1:19">
      <c r="A34" s="7">
        <f t="shared" si="0"/>
        <v>28</v>
      </c>
      <c r="B34" s="16">
        <v>11</v>
      </c>
      <c r="C34" s="16">
        <v>9</v>
      </c>
      <c r="D34" s="12">
        <v>116</v>
      </c>
      <c r="E34" s="12">
        <v>51</v>
      </c>
      <c r="F34" s="12">
        <v>85</v>
      </c>
      <c r="G34" s="12">
        <v>25</v>
      </c>
      <c r="H34" s="12" t="s">
        <v>463</v>
      </c>
      <c r="I34" s="12">
        <v>0.26800000000000002</v>
      </c>
      <c r="J34" s="12">
        <v>0.17799999999999999</v>
      </c>
      <c r="K34" s="12">
        <v>6.6</v>
      </c>
      <c r="L34" s="12">
        <v>0.26100000000000001</v>
      </c>
      <c r="M34" s="12">
        <v>0.10199999999999999</v>
      </c>
      <c r="N34" s="14">
        <f t="shared" si="1"/>
        <v>2.5588235294117649</v>
      </c>
      <c r="O34" s="12">
        <v>0</v>
      </c>
      <c r="P34" s="8" t="s">
        <v>379</v>
      </c>
      <c r="Q34" s="8" t="s">
        <v>380</v>
      </c>
      <c r="R34" s="8" t="s">
        <v>460</v>
      </c>
      <c r="S34" s="7" t="str">
        <f t="shared" si="2"/>
        <v>OK</v>
      </c>
    </row>
    <row r="35" spans="1:19">
      <c r="A35" s="7">
        <f t="shared" si="0"/>
        <v>29</v>
      </c>
      <c r="B35" s="16">
        <v>11</v>
      </c>
      <c r="C35" s="16">
        <v>4</v>
      </c>
      <c r="D35" s="12">
        <v>116</v>
      </c>
      <c r="E35" s="12">
        <v>54</v>
      </c>
      <c r="F35" s="12">
        <v>68</v>
      </c>
      <c r="G35" s="12">
        <v>100</v>
      </c>
      <c r="H35" s="12" t="s">
        <v>459</v>
      </c>
      <c r="I35" s="12">
        <v>1.1499999999999999</v>
      </c>
      <c r="J35" s="12">
        <v>0.82299999999999995</v>
      </c>
      <c r="K35" s="12">
        <v>68.7</v>
      </c>
      <c r="L35" s="12">
        <v>1.1200000000000001</v>
      </c>
      <c r="M35" s="12">
        <v>0.36799999999999999</v>
      </c>
      <c r="N35" s="14">
        <f t="shared" si="1"/>
        <v>3.0434782608695654</v>
      </c>
      <c r="O35" s="12">
        <v>0</v>
      </c>
      <c r="P35" s="8" t="s">
        <v>379</v>
      </c>
      <c r="Q35" s="8" t="s">
        <v>380</v>
      </c>
      <c r="R35" s="8" t="s">
        <v>460</v>
      </c>
      <c r="S35" s="7" t="str">
        <f t="shared" si="2"/>
        <v>OK</v>
      </c>
    </row>
    <row r="36" spans="1:19">
      <c r="A36" s="7">
        <f t="shared" si="0"/>
        <v>30</v>
      </c>
      <c r="B36" s="16">
        <v>11</v>
      </c>
      <c r="C36" s="16">
        <v>6</v>
      </c>
      <c r="D36" s="12">
        <v>116</v>
      </c>
      <c r="E36" s="12">
        <v>54</v>
      </c>
      <c r="F36" s="12">
        <v>68</v>
      </c>
      <c r="G36" s="12">
        <v>75</v>
      </c>
      <c r="H36" s="12" t="s">
        <v>461</v>
      </c>
      <c r="I36" s="12">
        <v>0.86199999999999999</v>
      </c>
      <c r="J36" s="12">
        <v>0.624</v>
      </c>
      <c r="K36" s="12">
        <v>51.5</v>
      </c>
      <c r="L36" s="12">
        <v>0.84</v>
      </c>
      <c r="M36" s="12">
        <v>0.26800000000000002</v>
      </c>
      <c r="N36" s="14">
        <f t="shared" si="1"/>
        <v>3.1343283582089549</v>
      </c>
      <c r="O36" s="12">
        <v>0</v>
      </c>
      <c r="P36" s="8" t="s">
        <v>379</v>
      </c>
      <c r="Q36" s="8" t="s">
        <v>380</v>
      </c>
      <c r="R36" s="8" t="s">
        <v>460</v>
      </c>
      <c r="S36" s="7" t="str">
        <f t="shared" si="2"/>
        <v>OK</v>
      </c>
    </row>
    <row r="37" spans="1:19">
      <c r="A37" s="7">
        <f t="shared" si="0"/>
        <v>31</v>
      </c>
      <c r="B37" s="16">
        <v>11</v>
      </c>
      <c r="C37" s="16">
        <v>7</v>
      </c>
      <c r="D37" s="12">
        <v>116</v>
      </c>
      <c r="E37" s="12">
        <v>54</v>
      </c>
      <c r="F37" s="12">
        <v>68</v>
      </c>
      <c r="G37" s="12">
        <v>50</v>
      </c>
      <c r="H37" s="12" t="s">
        <v>462</v>
      </c>
      <c r="I37" s="12">
        <v>0.57499999999999996</v>
      </c>
      <c r="J37" s="12">
        <v>0.41799999999999998</v>
      </c>
      <c r="K37" s="12">
        <v>34.4</v>
      </c>
      <c r="L37" s="12">
        <v>0.56000000000000005</v>
      </c>
      <c r="M37" s="12">
        <v>0.17699999999999999</v>
      </c>
      <c r="N37" s="14">
        <f t="shared" si="1"/>
        <v>3.1638418079096051</v>
      </c>
      <c r="O37" s="12">
        <v>0</v>
      </c>
      <c r="P37" s="8" t="s">
        <v>379</v>
      </c>
      <c r="Q37" s="8" t="s">
        <v>380</v>
      </c>
      <c r="R37" s="8" t="s">
        <v>460</v>
      </c>
      <c r="S37" s="7" t="str">
        <f t="shared" si="2"/>
        <v>OK</v>
      </c>
    </row>
    <row r="38" spans="1:19">
      <c r="A38" s="7">
        <f t="shared" si="0"/>
        <v>32</v>
      </c>
      <c r="B38" s="16">
        <v>11</v>
      </c>
      <c r="C38" s="16">
        <v>9</v>
      </c>
      <c r="D38" s="12">
        <v>116</v>
      </c>
      <c r="E38" s="12">
        <v>54</v>
      </c>
      <c r="F38" s="12">
        <v>68</v>
      </c>
      <c r="G38" s="12">
        <v>25</v>
      </c>
      <c r="H38" s="12" t="s">
        <v>463</v>
      </c>
      <c r="I38" s="12">
        <v>0.28699999999999998</v>
      </c>
      <c r="J38" s="12">
        <v>0.20599999999999999</v>
      </c>
      <c r="K38" s="12">
        <v>17.2</v>
      </c>
      <c r="L38" s="12">
        <v>0.28000000000000003</v>
      </c>
      <c r="M38" s="12">
        <v>9.0999999999999998E-2</v>
      </c>
      <c r="N38" s="14">
        <f t="shared" si="1"/>
        <v>3.0769230769230771</v>
      </c>
      <c r="O38" s="12">
        <v>0</v>
      </c>
      <c r="P38" s="8" t="s">
        <v>379</v>
      </c>
      <c r="Q38" s="8" t="s">
        <v>380</v>
      </c>
      <c r="R38" s="8" t="s">
        <v>460</v>
      </c>
      <c r="S38" s="7" t="str">
        <f t="shared" si="2"/>
        <v>OK</v>
      </c>
    </row>
    <row r="39" spans="1:19">
      <c r="A39" s="7">
        <f t="shared" si="0"/>
        <v>33</v>
      </c>
      <c r="B39" s="16">
        <v>13</v>
      </c>
      <c r="C39" s="16">
        <v>6</v>
      </c>
      <c r="D39" s="12">
        <v>116</v>
      </c>
      <c r="E39" s="12">
        <v>51</v>
      </c>
      <c r="F39" s="12">
        <v>70</v>
      </c>
      <c r="G39" s="12">
        <v>100</v>
      </c>
      <c r="H39" s="12" t="s">
        <v>459</v>
      </c>
      <c r="I39" s="12">
        <v>1.1719999999999999</v>
      </c>
      <c r="J39" s="12">
        <v>0.84099999999999997</v>
      </c>
      <c r="K39" s="12">
        <v>51.7</v>
      </c>
      <c r="L39" s="12">
        <v>1.1419999999999999</v>
      </c>
      <c r="M39" s="12">
        <v>0.374</v>
      </c>
      <c r="N39" s="14">
        <f t="shared" si="1"/>
        <v>3.0534759358288768</v>
      </c>
      <c r="O39" s="12">
        <v>0</v>
      </c>
      <c r="P39" s="8" t="s">
        <v>379</v>
      </c>
      <c r="Q39" s="8" t="s">
        <v>380</v>
      </c>
      <c r="R39" s="8" t="s">
        <v>460</v>
      </c>
      <c r="S39" s="7" t="str">
        <f t="shared" si="2"/>
        <v>OK</v>
      </c>
    </row>
    <row r="40" spans="1:19">
      <c r="A40" s="7">
        <f t="shared" si="0"/>
        <v>34</v>
      </c>
      <c r="B40" s="16">
        <v>13</v>
      </c>
      <c r="C40" s="16">
        <v>8</v>
      </c>
      <c r="D40" s="12">
        <v>116</v>
      </c>
      <c r="E40" s="12">
        <v>51</v>
      </c>
      <c r="F40" s="12">
        <v>70</v>
      </c>
      <c r="G40" s="12">
        <v>75</v>
      </c>
      <c r="H40" s="12" t="s">
        <v>461</v>
      </c>
      <c r="I40" s="12">
        <v>0.879</v>
      </c>
      <c r="J40" s="12">
        <v>0.63800000000000001</v>
      </c>
      <c r="K40" s="12">
        <v>38.700000000000003</v>
      </c>
      <c r="L40" s="12">
        <v>0.85699999999999998</v>
      </c>
      <c r="M40" s="12">
        <v>0.27200000000000002</v>
      </c>
      <c r="N40" s="14">
        <f t="shared" si="1"/>
        <v>3.1507352941176467</v>
      </c>
      <c r="O40" s="12">
        <v>0</v>
      </c>
      <c r="P40" s="8" t="s">
        <v>379</v>
      </c>
      <c r="Q40" s="8" t="s">
        <v>380</v>
      </c>
      <c r="R40" s="8" t="s">
        <v>460</v>
      </c>
      <c r="S40" s="7" t="str">
        <f t="shared" si="2"/>
        <v>OK</v>
      </c>
    </row>
    <row r="41" spans="1:19">
      <c r="A41" s="7">
        <f t="shared" si="0"/>
        <v>35</v>
      </c>
      <c r="B41" s="16">
        <v>13</v>
      </c>
      <c r="C41" s="16">
        <v>9</v>
      </c>
      <c r="D41" s="12">
        <v>116</v>
      </c>
      <c r="E41" s="12">
        <v>51</v>
      </c>
      <c r="F41" s="12">
        <v>70</v>
      </c>
      <c r="G41" s="12">
        <v>50</v>
      </c>
      <c r="H41" s="12" t="s">
        <v>462</v>
      </c>
      <c r="I41" s="12">
        <v>0.58599999999999997</v>
      </c>
      <c r="J41" s="12">
        <v>0.42699999999999999</v>
      </c>
      <c r="K41" s="12">
        <v>25.8</v>
      </c>
      <c r="L41" s="12">
        <v>0.57099999999999995</v>
      </c>
      <c r="M41" s="12">
        <v>0.18</v>
      </c>
      <c r="N41" s="14">
        <f t="shared" si="1"/>
        <v>3.1722222222222221</v>
      </c>
      <c r="O41" s="12">
        <v>0</v>
      </c>
      <c r="P41" s="8" t="s">
        <v>379</v>
      </c>
      <c r="Q41" s="8" t="s">
        <v>380</v>
      </c>
      <c r="R41" s="8" t="s">
        <v>460</v>
      </c>
      <c r="S41" s="7" t="str">
        <f t="shared" si="2"/>
        <v>OK</v>
      </c>
    </row>
    <row r="42" spans="1:19">
      <c r="A42" s="7">
        <f t="shared" si="0"/>
        <v>36</v>
      </c>
      <c r="B42" s="16">
        <v>13</v>
      </c>
      <c r="C42" s="16">
        <v>11</v>
      </c>
      <c r="D42" s="12">
        <v>116</v>
      </c>
      <c r="E42" s="12">
        <v>51</v>
      </c>
      <c r="F42" s="12">
        <v>70</v>
      </c>
      <c r="G42" s="12">
        <v>25</v>
      </c>
      <c r="H42" s="12" t="s">
        <v>463</v>
      </c>
      <c r="I42" s="12">
        <v>0.29299999999999998</v>
      </c>
      <c r="J42" s="12">
        <v>0.21099999999999999</v>
      </c>
      <c r="K42" s="12">
        <v>12.9</v>
      </c>
      <c r="L42" s="12">
        <v>0.28599999999999998</v>
      </c>
      <c r="M42" s="12">
        <v>9.1999999999999998E-2</v>
      </c>
      <c r="N42" s="14">
        <f t="shared" si="1"/>
        <v>3.1086956521739126</v>
      </c>
      <c r="O42" s="12">
        <v>0</v>
      </c>
      <c r="P42" s="8" t="s">
        <v>379</v>
      </c>
      <c r="Q42" s="8" t="s">
        <v>380</v>
      </c>
      <c r="R42" s="8" t="s">
        <v>460</v>
      </c>
      <c r="S42" s="7" t="str">
        <f t="shared" si="2"/>
        <v>OK</v>
      </c>
    </row>
    <row r="43" spans="1:19">
      <c r="A43" s="7">
        <f t="shared" si="0"/>
        <v>37</v>
      </c>
      <c r="B43" s="16">
        <v>13</v>
      </c>
      <c r="C43" s="16">
        <v>7</v>
      </c>
      <c r="D43" s="12">
        <v>116</v>
      </c>
      <c r="E43" s="12">
        <v>51</v>
      </c>
      <c r="F43" s="12">
        <v>75</v>
      </c>
      <c r="G43" s="12">
        <v>100</v>
      </c>
      <c r="H43" s="12" t="s">
        <v>459</v>
      </c>
      <c r="I43" s="12">
        <v>1.149</v>
      </c>
      <c r="J43" s="12">
        <v>0.80400000000000005</v>
      </c>
      <c r="K43" s="12">
        <v>40.1</v>
      </c>
      <c r="L43" s="12">
        <v>1.119</v>
      </c>
      <c r="M43" s="12">
        <v>0.38800000000000001</v>
      </c>
      <c r="N43" s="14">
        <f t="shared" si="1"/>
        <v>2.884020618556701</v>
      </c>
      <c r="O43" s="12">
        <v>0</v>
      </c>
      <c r="P43" s="8" t="s">
        <v>379</v>
      </c>
      <c r="Q43" s="8" t="s">
        <v>380</v>
      </c>
      <c r="R43" s="8" t="s">
        <v>460</v>
      </c>
      <c r="S43" s="7" t="str">
        <f t="shared" si="2"/>
        <v>OK</v>
      </c>
    </row>
    <row r="44" spans="1:19">
      <c r="A44" s="7">
        <f t="shared" si="0"/>
        <v>38</v>
      </c>
      <c r="B44" s="16">
        <v>13</v>
      </c>
      <c r="C44" s="16">
        <v>8</v>
      </c>
      <c r="D44" s="12">
        <v>116</v>
      </c>
      <c r="E44" s="12">
        <v>51</v>
      </c>
      <c r="F44" s="12">
        <v>75</v>
      </c>
      <c r="G44" s="12">
        <v>75</v>
      </c>
      <c r="H44" s="12" t="s">
        <v>461</v>
      </c>
      <c r="I44" s="12">
        <v>0.86199999999999999</v>
      </c>
      <c r="J44" s="12">
        <v>0.61099999999999999</v>
      </c>
      <c r="K44" s="12">
        <v>30</v>
      </c>
      <c r="L44" s="12">
        <v>0.83899999999999997</v>
      </c>
      <c r="M44" s="12">
        <v>0.28299999999999997</v>
      </c>
      <c r="N44" s="14">
        <f t="shared" si="1"/>
        <v>2.9646643109540638</v>
      </c>
      <c r="O44" s="12">
        <v>0</v>
      </c>
      <c r="P44" s="8" t="s">
        <v>379</v>
      </c>
      <c r="Q44" s="8" t="s">
        <v>380</v>
      </c>
      <c r="R44" s="8" t="s">
        <v>460</v>
      </c>
      <c r="S44" s="7" t="str">
        <f t="shared" si="2"/>
        <v>OK</v>
      </c>
    </row>
    <row r="45" spans="1:19">
      <c r="A45" s="7">
        <f t="shared" si="0"/>
        <v>39</v>
      </c>
      <c r="B45" s="16">
        <v>13</v>
      </c>
      <c r="C45" s="16">
        <v>9</v>
      </c>
      <c r="D45" s="12">
        <v>116</v>
      </c>
      <c r="E45" s="12">
        <v>51</v>
      </c>
      <c r="F45" s="12">
        <v>75</v>
      </c>
      <c r="G45" s="12">
        <v>50</v>
      </c>
      <c r="H45" s="12" t="s">
        <v>462</v>
      </c>
      <c r="I45" s="12">
        <v>0.57399999999999995</v>
      </c>
      <c r="J45" s="12">
        <v>0.40899999999999997</v>
      </c>
      <c r="K45" s="12">
        <v>20</v>
      </c>
      <c r="L45" s="12">
        <v>0.55900000000000005</v>
      </c>
      <c r="M45" s="12">
        <v>0.187</v>
      </c>
      <c r="N45" s="14">
        <f t="shared" si="1"/>
        <v>2.989304812834225</v>
      </c>
      <c r="O45" s="12">
        <v>0</v>
      </c>
      <c r="P45" s="8" t="s">
        <v>379</v>
      </c>
      <c r="Q45" s="8" t="s">
        <v>380</v>
      </c>
      <c r="R45" s="8" t="s">
        <v>460</v>
      </c>
      <c r="S45" s="7" t="str">
        <f t="shared" si="2"/>
        <v>OK</v>
      </c>
    </row>
    <row r="46" spans="1:19">
      <c r="A46" s="7">
        <f t="shared" si="0"/>
        <v>40</v>
      </c>
      <c r="B46" s="16">
        <v>13</v>
      </c>
      <c r="C46" s="16">
        <v>11</v>
      </c>
      <c r="D46" s="12">
        <v>116</v>
      </c>
      <c r="E46" s="12">
        <v>51</v>
      </c>
      <c r="F46" s="12">
        <v>75</v>
      </c>
      <c r="G46" s="12">
        <v>25</v>
      </c>
      <c r="H46" s="12" t="s">
        <v>463</v>
      </c>
      <c r="I46" s="12">
        <v>0.28699999999999998</v>
      </c>
      <c r="J46" s="12">
        <v>0.20200000000000001</v>
      </c>
      <c r="K46" s="12">
        <v>10</v>
      </c>
      <c r="L46" s="12">
        <v>0.28000000000000003</v>
      </c>
      <c r="M46" s="12">
        <v>9.6000000000000002E-2</v>
      </c>
      <c r="N46" s="14">
        <f t="shared" si="1"/>
        <v>2.916666666666667</v>
      </c>
      <c r="O46" s="12">
        <v>0</v>
      </c>
      <c r="P46" s="8" t="s">
        <v>379</v>
      </c>
      <c r="Q46" s="8" t="s">
        <v>380</v>
      </c>
      <c r="R46" s="8" t="s">
        <v>460</v>
      </c>
      <c r="S46" s="7" t="str">
        <f t="shared" si="2"/>
        <v>OK</v>
      </c>
    </row>
    <row r="47" spans="1:19" ht="22.8">
      <c r="A47" s="7">
        <f t="shared" si="0"/>
        <v>41</v>
      </c>
      <c r="B47" s="16">
        <v>13</v>
      </c>
      <c r="C47" s="16">
        <v>7</v>
      </c>
      <c r="D47" s="12">
        <v>116</v>
      </c>
      <c r="E47" s="12">
        <v>51</v>
      </c>
      <c r="F47" s="12">
        <v>85</v>
      </c>
      <c r="G47" s="12">
        <v>100</v>
      </c>
      <c r="H47" s="12" t="s">
        <v>459</v>
      </c>
      <c r="I47" s="12">
        <v>1.1020000000000001</v>
      </c>
      <c r="J47" s="12">
        <v>0.73599999999999999</v>
      </c>
      <c r="K47" s="12">
        <v>27.1</v>
      </c>
      <c r="L47" s="12">
        <v>1.0720000000000001</v>
      </c>
      <c r="M47" s="12">
        <v>0.41199999999999998</v>
      </c>
      <c r="N47" s="14">
        <f t="shared" si="1"/>
        <v>2.6019417475728157</v>
      </c>
      <c r="O47" s="12">
        <v>0</v>
      </c>
      <c r="P47" s="8" t="s">
        <v>379</v>
      </c>
      <c r="Q47" s="8" t="s">
        <v>380</v>
      </c>
      <c r="R47" s="8" t="s">
        <v>464</v>
      </c>
      <c r="S47" s="7" t="str">
        <f t="shared" si="2"/>
        <v>OK</v>
      </c>
    </row>
    <row r="48" spans="1:19">
      <c r="A48" s="7">
        <f t="shared" si="0"/>
        <v>42</v>
      </c>
      <c r="B48" s="16">
        <v>13</v>
      </c>
      <c r="C48" s="16">
        <v>8</v>
      </c>
      <c r="D48" s="12">
        <v>116</v>
      </c>
      <c r="E48" s="12">
        <v>51</v>
      </c>
      <c r="F48" s="12">
        <v>85</v>
      </c>
      <c r="G48" s="12">
        <v>75</v>
      </c>
      <c r="H48" s="12" t="s">
        <v>461</v>
      </c>
      <c r="I48" s="12">
        <v>0.82699999999999996</v>
      </c>
      <c r="J48" s="12">
        <v>0.56000000000000005</v>
      </c>
      <c r="K48" s="12">
        <v>20.3</v>
      </c>
      <c r="L48" s="12">
        <v>0.80400000000000005</v>
      </c>
      <c r="M48" s="12">
        <v>0.3</v>
      </c>
      <c r="N48" s="14">
        <f t="shared" si="1"/>
        <v>2.68</v>
      </c>
      <c r="O48" s="12">
        <v>0</v>
      </c>
      <c r="P48" s="8" t="s">
        <v>379</v>
      </c>
      <c r="Q48" s="8" t="s">
        <v>380</v>
      </c>
      <c r="R48" s="8" t="s">
        <v>460</v>
      </c>
      <c r="S48" s="7" t="str">
        <f t="shared" si="2"/>
        <v>OK</v>
      </c>
    </row>
    <row r="49" spans="1:19">
      <c r="A49" s="7">
        <f t="shared" si="0"/>
        <v>43</v>
      </c>
      <c r="B49" s="16">
        <v>13</v>
      </c>
      <c r="C49" s="16">
        <v>10</v>
      </c>
      <c r="D49" s="12">
        <v>116</v>
      </c>
      <c r="E49" s="12">
        <v>51</v>
      </c>
      <c r="F49" s="12">
        <v>85</v>
      </c>
      <c r="G49" s="12">
        <v>50</v>
      </c>
      <c r="H49" s="12" t="s">
        <v>462</v>
      </c>
      <c r="I49" s="12">
        <v>0.55100000000000005</v>
      </c>
      <c r="J49" s="12">
        <v>0.375</v>
      </c>
      <c r="K49" s="12">
        <v>13.5</v>
      </c>
      <c r="L49" s="12">
        <v>0.53600000000000003</v>
      </c>
      <c r="M49" s="12">
        <v>0.19800000000000001</v>
      </c>
      <c r="N49" s="14">
        <f t="shared" si="1"/>
        <v>2.7070707070707072</v>
      </c>
      <c r="O49" s="12">
        <v>0</v>
      </c>
      <c r="P49" s="8" t="s">
        <v>379</v>
      </c>
      <c r="Q49" s="8" t="s">
        <v>380</v>
      </c>
      <c r="R49" s="8" t="s">
        <v>460</v>
      </c>
      <c r="S49" s="7" t="str">
        <f t="shared" si="2"/>
        <v>OK</v>
      </c>
    </row>
    <row r="50" spans="1:19">
      <c r="A50" s="7">
        <f t="shared" si="0"/>
        <v>44</v>
      </c>
      <c r="B50" s="16">
        <v>13</v>
      </c>
      <c r="C50" s="16">
        <v>11</v>
      </c>
      <c r="D50" s="12">
        <v>116</v>
      </c>
      <c r="E50" s="12">
        <v>51</v>
      </c>
      <c r="F50" s="12">
        <v>85</v>
      </c>
      <c r="G50" s="12">
        <v>25</v>
      </c>
      <c r="H50" s="12" t="s">
        <v>463</v>
      </c>
      <c r="I50" s="12">
        <v>0.27600000000000002</v>
      </c>
      <c r="J50" s="12">
        <v>0.185</v>
      </c>
      <c r="K50" s="12">
        <v>6.8</v>
      </c>
      <c r="L50" s="12">
        <v>0.26800000000000002</v>
      </c>
      <c r="M50" s="12">
        <v>0.10199999999999999</v>
      </c>
      <c r="N50" s="14">
        <f t="shared" si="1"/>
        <v>2.6274509803921573</v>
      </c>
      <c r="O50" s="12">
        <v>0</v>
      </c>
      <c r="P50" s="8" t="s">
        <v>379</v>
      </c>
      <c r="Q50" s="8" t="s">
        <v>380</v>
      </c>
      <c r="R50" s="8" t="s">
        <v>460</v>
      </c>
      <c r="S50" s="7" t="str">
        <f t="shared" si="2"/>
        <v>OK</v>
      </c>
    </row>
    <row r="51" spans="1:19">
      <c r="A51" s="7">
        <f t="shared" si="0"/>
        <v>45</v>
      </c>
      <c r="B51" s="16">
        <v>13</v>
      </c>
      <c r="C51" s="16">
        <v>6</v>
      </c>
      <c r="D51" s="12">
        <v>116</v>
      </c>
      <c r="E51" s="12">
        <v>54</v>
      </c>
      <c r="F51" s="12">
        <v>68</v>
      </c>
      <c r="G51" s="12">
        <v>100</v>
      </c>
      <c r="H51" s="12" t="s">
        <v>459</v>
      </c>
      <c r="I51" s="12">
        <v>1.1819999999999999</v>
      </c>
      <c r="J51" s="12">
        <v>0.85499999999999998</v>
      </c>
      <c r="K51" s="12">
        <v>70.7</v>
      </c>
      <c r="L51" s="12">
        <v>1.1519999999999999</v>
      </c>
      <c r="M51" s="12">
        <v>0.36699999999999999</v>
      </c>
      <c r="N51" s="14">
        <f t="shared" si="1"/>
        <v>3.1389645776566755</v>
      </c>
      <c r="O51" s="12">
        <v>0</v>
      </c>
      <c r="P51" s="8" t="s">
        <v>379</v>
      </c>
      <c r="Q51" s="8" t="s">
        <v>380</v>
      </c>
      <c r="R51" s="8" t="s">
        <v>460</v>
      </c>
      <c r="S51" s="7" t="str">
        <f t="shared" si="2"/>
        <v>OK</v>
      </c>
    </row>
    <row r="52" spans="1:19">
      <c r="A52" s="7">
        <f t="shared" si="0"/>
        <v>46</v>
      </c>
      <c r="B52" s="16">
        <v>13</v>
      </c>
      <c r="C52" s="16">
        <v>8</v>
      </c>
      <c r="D52" s="12">
        <v>116</v>
      </c>
      <c r="E52" s="12">
        <v>54</v>
      </c>
      <c r="F52" s="12">
        <v>68</v>
      </c>
      <c r="G52" s="12">
        <v>75</v>
      </c>
      <c r="H52" s="12" t="s">
        <v>461</v>
      </c>
      <c r="I52" s="12">
        <v>0.88600000000000001</v>
      </c>
      <c r="J52" s="12">
        <v>0.64900000000000002</v>
      </c>
      <c r="K52" s="12">
        <v>53</v>
      </c>
      <c r="L52" s="12">
        <v>0.86399999999999999</v>
      </c>
      <c r="M52" s="12">
        <v>0.26800000000000002</v>
      </c>
      <c r="N52" s="14">
        <f t="shared" si="1"/>
        <v>3.2238805970149254</v>
      </c>
      <c r="O52" s="12">
        <v>0</v>
      </c>
      <c r="P52" s="8" t="s">
        <v>379</v>
      </c>
      <c r="Q52" s="8" t="s">
        <v>380</v>
      </c>
      <c r="R52" s="8" t="s">
        <v>460</v>
      </c>
      <c r="S52" s="7" t="str">
        <f t="shared" si="2"/>
        <v>OK</v>
      </c>
    </row>
    <row r="53" spans="1:19">
      <c r="A53" s="7">
        <f t="shared" si="0"/>
        <v>47</v>
      </c>
      <c r="B53" s="16">
        <v>13</v>
      </c>
      <c r="C53" s="16">
        <v>9</v>
      </c>
      <c r="D53" s="12">
        <v>116</v>
      </c>
      <c r="E53" s="12">
        <v>54</v>
      </c>
      <c r="F53" s="12">
        <v>68</v>
      </c>
      <c r="G53" s="12">
        <v>50</v>
      </c>
      <c r="H53" s="12" t="s">
        <v>462</v>
      </c>
      <c r="I53" s="12">
        <v>0.59099999999999997</v>
      </c>
      <c r="J53" s="12">
        <v>0.434</v>
      </c>
      <c r="K53" s="12">
        <v>35.299999999999997</v>
      </c>
      <c r="L53" s="12">
        <v>0.57599999999999996</v>
      </c>
      <c r="M53" s="12">
        <v>0.17699999999999999</v>
      </c>
      <c r="N53" s="14">
        <f t="shared" si="1"/>
        <v>3.254237288135593</v>
      </c>
      <c r="O53" s="12">
        <v>0</v>
      </c>
      <c r="P53" s="8" t="s">
        <v>379</v>
      </c>
      <c r="Q53" s="8" t="s">
        <v>380</v>
      </c>
      <c r="R53" s="8" t="s">
        <v>460</v>
      </c>
      <c r="S53" s="7" t="str">
        <f t="shared" si="2"/>
        <v>OK</v>
      </c>
    </row>
    <row r="54" spans="1:19">
      <c r="A54" s="7">
        <f t="shared" si="0"/>
        <v>48</v>
      </c>
      <c r="B54" s="16">
        <v>13</v>
      </c>
      <c r="C54" s="16">
        <v>11</v>
      </c>
      <c r="D54" s="12">
        <v>116</v>
      </c>
      <c r="E54" s="12">
        <v>54</v>
      </c>
      <c r="F54" s="12">
        <v>68</v>
      </c>
      <c r="G54" s="12">
        <v>25</v>
      </c>
      <c r="H54" s="12" t="s">
        <v>463</v>
      </c>
      <c r="I54" s="12">
        <v>0.29499999999999998</v>
      </c>
      <c r="J54" s="12">
        <v>0.215</v>
      </c>
      <c r="K54" s="12">
        <v>17.7</v>
      </c>
      <c r="L54" s="12">
        <v>0.28799999999999998</v>
      </c>
      <c r="M54" s="12">
        <v>9.0999999999999998E-2</v>
      </c>
      <c r="N54" s="14">
        <f t="shared" si="1"/>
        <v>3.1648351648351647</v>
      </c>
      <c r="O54" s="12">
        <v>0</v>
      </c>
      <c r="P54" s="8" t="s">
        <v>379</v>
      </c>
      <c r="Q54" s="8" t="s">
        <v>380</v>
      </c>
      <c r="R54" s="8" t="s">
        <v>460</v>
      </c>
      <c r="S54" s="7" t="str">
        <f t="shared" si="2"/>
        <v>OK</v>
      </c>
    </row>
    <row r="55" spans="1:19" ht="22.8">
      <c r="A55" s="7">
        <f t="shared" si="0"/>
        <v>49</v>
      </c>
      <c r="B55" s="16">
        <v>16</v>
      </c>
      <c r="C55" s="16">
        <v>9</v>
      </c>
      <c r="D55" s="12">
        <v>116</v>
      </c>
      <c r="E55" s="12">
        <v>51</v>
      </c>
      <c r="F55" s="12">
        <v>70</v>
      </c>
      <c r="G55" s="12">
        <v>100</v>
      </c>
      <c r="H55" s="12" t="s">
        <v>459</v>
      </c>
      <c r="I55" s="12">
        <v>1.22</v>
      </c>
      <c r="J55" s="12">
        <v>0.89</v>
      </c>
      <c r="K55" s="12">
        <v>53.8</v>
      </c>
      <c r="L55" s="12">
        <v>1.19</v>
      </c>
      <c r="M55" s="12">
        <v>0.371</v>
      </c>
      <c r="N55" s="14">
        <f t="shared" si="1"/>
        <v>3.2075471698113205</v>
      </c>
      <c r="O55" s="12">
        <v>0</v>
      </c>
      <c r="P55" s="8" t="s">
        <v>379</v>
      </c>
      <c r="Q55" s="8" t="s">
        <v>380</v>
      </c>
      <c r="R55" s="8" t="s">
        <v>464</v>
      </c>
      <c r="S55" s="7" t="str">
        <f t="shared" si="2"/>
        <v>OK</v>
      </c>
    </row>
    <row r="56" spans="1:19">
      <c r="A56" s="7">
        <f t="shared" si="0"/>
        <v>50</v>
      </c>
      <c r="B56" s="16">
        <v>16</v>
      </c>
      <c r="C56" s="16">
        <v>11</v>
      </c>
      <c r="D56" s="12">
        <v>116</v>
      </c>
      <c r="E56" s="12">
        <v>51</v>
      </c>
      <c r="F56" s="12">
        <v>70</v>
      </c>
      <c r="G56" s="12">
        <v>75</v>
      </c>
      <c r="H56" s="12" t="s">
        <v>461</v>
      </c>
      <c r="I56" s="12">
        <v>0.91500000000000004</v>
      </c>
      <c r="J56" s="12">
        <v>0.67500000000000004</v>
      </c>
      <c r="K56" s="12">
        <v>40.4</v>
      </c>
      <c r="L56" s="12">
        <v>0.89200000000000002</v>
      </c>
      <c r="M56" s="12">
        <v>0.27100000000000002</v>
      </c>
      <c r="N56" s="14">
        <f t="shared" si="1"/>
        <v>3.2915129151291511</v>
      </c>
      <c r="O56" s="12">
        <v>0</v>
      </c>
      <c r="P56" s="8" t="s">
        <v>379</v>
      </c>
      <c r="Q56" s="8" t="s">
        <v>380</v>
      </c>
      <c r="R56" s="8" t="s">
        <v>460</v>
      </c>
      <c r="S56" s="7" t="str">
        <f t="shared" si="2"/>
        <v>OK</v>
      </c>
    </row>
    <row r="57" spans="1:19">
      <c r="A57" s="7">
        <f t="shared" si="0"/>
        <v>51</v>
      </c>
      <c r="B57" s="16">
        <v>16</v>
      </c>
      <c r="C57" s="16">
        <v>12</v>
      </c>
      <c r="D57" s="12">
        <v>116</v>
      </c>
      <c r="E57" s="12">
        <v>51</v>
      </c>
      <c r="F57" s="12">
        <v>70</v>
      </c>
      <c r="G57" s="12">
        <v>50</v>
      </c>
      <c r="H57" s="12" t="s">
        <v>462</v>
      </c>
      <c r="I57" s="12">
        <v>0.61</v>
      </c>
      <c r="J57" s="12">
        <v>0.45100000000000001</v>
      </c>
      <c r="K57" s="12">
        <v>26.9</v>
      </c>
      <c r="L57" s="12">
        <v>0.59499999999999997</v>
      </c>
      <c r="M57" s="12">
        <v>0.17899999999999999</v>
      </c>
      <c r="N57" s="14">
        <f t="shared" si="1"/>
        <v>3.3240223463687153</v>
      </c>
      <c r="O57" s="12">
        <v>0</v>
      </c>
      <c r="P57" s="8" t="s">
        <v>379</v>
      </c>
      <c r="Q57" s="8" t="s">
        <v>380</v>
      </c>
      <c r="R57" s="8" t="s">
        <v>460</v>
      </c>
      <c r="S57" s="7" t="str">
        <f t="shared" si="2"/>
        <v>OK</v>
      </c>
    </row>
    <row r="58" spans="1:19">
      <c r="A58" s="7">
        <f t="shared" si="0"/>
        <v>52</v>
      </c>
      <c r="B58" s="16">
        <v>16</v>
      </c>
      <c r="C58" s="16">
        <v>14</v>
      </c>
      <c r="D58" s="12">
        <v>116</v>
      </c>
      <c r="E58" s="12">
        <v>51</v>
      </c>
      <c r="F58" s="12">
        <v>70</v>
      </c>
      <c r="G58" s="12">
        <v>25</v>
      </c>
      <c r="H58" s="12" t="s">
        <v>463</v>
      </c>
      <c r="I58" s="12">
        <v>0.30499999999999999</v>
      </c>
      <c r="J58" s="12">
        <v>0.223</v>
      </c>
      <c r="K58" s="12">
        <v>13.5</v>
      </c>
      <c r="L58" s="12">
        <v>0.29699999999999999</v>
      </c>
      <c r="M58" s="12">
        <v>9.1999999999999998E-2</v>
      </c>
      <c r="N58" s="14">
        <f t="shared" si="1"/>
        <v>3.2282608695652173</v>
      </c>
      <c r="O58" s="12">
        <v>0</v>
      </c>
      <c r="P58" s="8" t="s">
        <v>379</v>
      </c>
      <c r="Q58" s="8" t="s">
        <v>380</v>
      </c>
      <c r="R58" s="8" t="s">
        <v>460</v>
      </c>
      <c r="S58" s="7" t="str">
        <f t="shared" si="2"/>
        <v>OK</v>
      </c>
    </row>
    <row r="59" spans="1:19">
      <c r="A59" s="7">
        <f t="shared" si="0"/>
        <v>53</v>
      </c>
      <c r="B59" s="16">
        <v>16</v>
      </c>
      <c r="C59" s="16">
        <v>9</v>
      </c>
      <c r="D59" s="12">
        <v>116</v>
      </c>
      <c r="E59" s="12">
        <v>51</v>
      </c>
      <c r="F59" s="12">
        <v>75</v>
      </c>
      <c r="G59" s="12">
        <v>100</v>
      </c>
      <c r="H59" s="12" t="s">
        <v>459</v>
      </c>
      <c r="I59" s="12">
        <v>1.196</v>
      </c>
      <c r="J59" s="12">
        <v>0.85199999999999998</v>
      </c>
      <c r="K59" s="12">
        <v>41.7</v>
      </c>
      <c r="L59" s="12">
        <v>1.1659999999999999</v>
      </c>
      <c r="M59" s="12">
        <v>0.38700000000000001</v>
      </c>
      <c r="N59" s="14">
        <f t="shared" si="1"/>
        <v>3.0129198966408266</v>
      </c>
      <c r="O59" s="12">
        <v>0</v>
      </c>
      <c r="P59" s="8" t="s">
        <v>379</v>
      </c>
      <c r="Q59" s="8" t="s">
        <v>380</v>
      </c>
      <c r="R59" s="8" t="s">
        <v>460</v>
      </c>
      <c r="S59" s="7" t="str">
        <f t="shared" si="2"/>
        <v>OK</v>
      </c>
    </row>
    <row r="60" spans="1:19">
      <c r="A60" s="7">
        <f t="shared" si="0"/>
        <v>54</v>
      </c>
      <c r="B60" s="16">
        <v>16</v>
      </c>
      <c r="C60" s="16">
        <v>11</v>
      </c>
      <c r="D60" s="12">
        <v>116</v>
      </c>
      <c r="E60" s="12">
        <v>51</v>
      </c>
      <c r="F60" s="12">
        <v>75</v>
      </c>
      <c r="G60" s="12">
        <v>75</v>
      </c>
      <c r="H60" s="12" t="s">
        <v>461</v>
      </c>
      <c r="I60" s="12">
        <v>0.89700000000000002</v>
      </c>
      <c r="J60" s="12">
        <v>0.64600000000000002</v>
      </c>
      <c r="K60" s="12">
        <v>31.3</v>
      </c>
      <c r="L60" s="12">
        <v>0.874</v>
      </c>
      <c r="M60" s="12">
        <v>0.28199999999999997</v>
      </c>
      <c r="N60" s="14">
        <f t="shared" si="1"/>
        <v>3.0992907801418443</v>
      </c>
      <c r="O60" s="12">
        <v>0</v>
      </c>
      <c r="P60" s="8" t="s">
        <v>379</v>
      </c>
      <c r="Q60" s="8" t="s">
        <v>380</v>
      </c>
      <c r="R60" s="8" t="s">
        <v>460</v>
      </c>
      <c r="S60" s="7" t="str">
        <f t="shared" si="2"/>
        <v>OK</v>
      </c>
    </row>
    <row r="61" spans="1:19">
      <c r="A61" s="7">
        <f t="shared" si="0"/>
        <v>55</v>
      </c>
      <c r="B61" s="16">
        <v>16</v>
      </c>
      <c r="C61" s="16">
        <v>12</v>
      </c>
      <c r="D61" s="12">
        <v>116</v>
      </c>
      <c r="E61" s="12">
        <v>51</v>
      </c>
      <c r="F61" s="12">
        <v>75</v>
      </c>
      <c r="G61" s="12">
        <v>50</v>
      </c>
      <c r="H61" s="12" t="s">
        <v>462</v>
      </c>
      <c r="I61" s="12">
        <v>0.59799999999999998</v>
      </c>
      <c r="J61" s="12">
        <v>0.432</v>
      </c>
      <c r="K61" s="12">
        <v>20.9</v>
      </c>
      <c r="L61" s="12">
        <v>0.58299999999999996</v>
      </c>
      <c r="M61" s="12">
        <v>0.186</v>
      </c>
      <c r="N61" s="14">
        <f t="shared" si="1"/>
        <v>3.1344086021505375</v>
      </c>
      <c r="O61" s="12">
        <v>0</v>
      </c>
      <c r="P61" s="8" t="s">
        <v>379</v>
      </c>
      <c r="Q61" s="8" t="s">
        <v>380</v>
      </c>
      <c r="R61" s="8" t="s">
        <v>460</v>
      </c>
      <c r="S61" s="7" t="str">
        <f t="shared" si="2"/>
        <v>OK</v>
      </c>
    </row>
    <row r="62" spans="1:19">
      <c r="A62" s="7">
        <f t="shared" si="0"/>
        <v>56</v>
      </c>
      <c r="B62" s="16">
        <v>16</v>
      </c>
      <c r="C62" s="16">
        <v>14</v>
      </c>
      <c r="D62" s="12">
        <v>116</v>
      </c>
      <c r="E62" s="12">
        <v>51</v>
      </c>
      <c r="F62" s="12">
        <v>75</v>
      </c>
      <c r="G62" s="12">
        <v>25</v>
      </c>
      <c r="H62" s="12" t="s">
        <v>463</v>
      </c>
      <c r="I62" s="12">
        <v>0.29899999999999999</v>
      </c>
      <c r="J62" s="12">
        <v>0.214</v>
      </c>
      <c r="K62" s="12">
        <v>10.4</v>
      </c>
      <c r="L62" s="12">
        <v>0.29099999999999998</v>
      </c>
      <c r="M62" s="12">
        <v>9.6000000000000002E-2</v>
      </c>
      <c r="N62" s="14">
        <f t="shared" si="1"/>
        <v>3.0312499999999996</v>
      </c>
      <c r="O62" s="12">
        <v>0</v>
      </c>
      <c r="P62" s="8" t="s">
        <v>379</v>
      </c>
      <c r="Q62" s="8" t="s">
        <v>380</v>
      </c>
      <c r="R62" s="8" t="s">
        <v>460</v>
      </c>
      <c r="S62" s="7" t="str">
        <f t="shared" si="2"/>
        <v>OK</v>
      </c>
    </row>
    <row r="63" spans="1:19">
      <c r="A63" s="7">
        <f t="shared" si="0"/>
        <v>57</v>
      </c>
      <c r="B63" s="16">
        <v>16</v>
      </c>
      <c r="C63" s="16">
        <v>10</v>
      </c>
      <c r="D63" s="12">
        <v>116</v>
      </c>
      <c r="E63" s="12">
        <v>51</v>
      </c>
      <c r="F63" s="12">
        <v>85</v>
      </c>
      <c r="G63" s="12">
        <v>100</v>
      </c>
      <c r="H63" s="12" t="s">
        <v>459</v>
      </c>
      <c r="I63" s="12">
        <v>1.147</v>
      </c>
      <c r="J63" s="12">
        <v>0.77900000000000003</v>
      </c>
      <c r="K63" s="12">
        <v>28.2</v>
      </c>
      <c r="L63" s="12">
        <v>1.117</v>
      </c>
      <c r="M63" s="12">
        <v>0.41399999999999998</v>
      </c>
      <c r="N63" s="14">
        <f t="shared" si="1"/>
        <v>2.6980676328502415</v>
      </c>
      <c r="O63" s="12">
        <v>0</v>
      </c>
      <c r="P63" s="8" t="s">
        <v>379</v>
      </c>
      <c r="Q63" s="8" t="s">
        <v>380</v>
      </c>
      <c r="R63" s="8" t="s">
        <v>460</v>
      </c>
      <c r="S63" s="7" t="str">
        <f t="shared" si="2"/>
        <v>OK</v>
      </c>
    </row>
    <row r="64" spans="1:19">
      <c r="A64" s="7">
        <f t="shared" si="0"/>
        <v>58</v>
      </c>
      <c r="B64" s="16">
        <v>16</v>
      </c>
      <c r="C64" s="16">
        <v>11</v>
      </c>
      <c r="D64" s="12">
        <v>116</v>
      </c>
      <c r="E64" s="12">
        <v>51</v>
      </c>
      <c r="F64" s="12">
        <v>85</v>
      </c>
      <c r="G64" s="12">
        <v>75</v>
      </c>
      <c r="H64" s="12" t="s">
        <v>461</v>
      </c>
      <c r="I64" s="12">
        <v>0.86</v>
      </c>
      <c r="J64" s="12">
        <v>0.59199999999999997</v>
      </c>
      <c r="K64" s="12">
        <v>21.2</v>
      </c>
      <c r="L64" s="12">
        <v>0.83799999999999997</v>
      </c>
      <c r="M64" s="12">
        <v>0.30099999999999999</v>
      </c>
      <c r="N64" s="14">
        <f t="shared" si="1"/>
        <v>2.7840531561461792</v>
      </c>
      <c r="O64" s="12">
        <v>0</v>
      </c>
      <c r="P64" s="8" t="s">
        <v>379</v>
      </c>
      <c r="Q64" s="8" t="s">
        <v>380</v>
      </c>
      <c r="R64" s="8" t="s">
        <v>460</v>
      </c>
      <c r="S64" s="7" t="str">
        <f t="shared" si="2"/>
        <v>OK</v>
      </c>
    </row>
    <row r="65" spans="1:19">
      <c r="A65" s="7">
        <f t="shared" si="0"/>
        <v>59</v>
      </c>
      <c r="B65" s="16">
        <v>16</v>
      </c>
      <c r="C65" s="16">
        <v>13</v>
      </c>
      <c r="D65" s="12">
        <v>116</v>
      </c>
      <c r="E65" s="12">
        <v>51</v>
      </c>
      <c r="F65" s="12">
        <v>85</v>
      </c>
      <c r="G65" s="12">
        <v>50</v>
      </c>
      <c r="H65" s="12" t="s">
        <v>462</v>
      </c>
      <c r="I65" s="12">
        <v>0.57299999999999995</v>
      </c>
      <c r="J65" s="12">
        <v>0.39700000000000002</v>
      </c>
      <c r="K65" s="12">
        <v>14.1</v>
      </c>
      <c r="L65" s="12">
        <v>0.55800000000000005</v>
      </c>
      <c r="M65" s="12">
        <v>0.19900000000000001</v>
      </c>
      <c r="N65" s="14">
        <f t="shared" si="1"/>
        <v>2.8040201005025125</v>
      </c>
      <c r="O65" s="12">
        <v>0</v>
      </c>
      <c r="P65" s="8" t="s">
        <v>379</v>
      </c>
      <c r="Q65" s="8" t="s">
        <v>380</v>
      </c>
      <c r="R65" s="8" t="s">
        <v>460</v>
      </c>
      <c r="S65" s="7" t="str">
        <f t="shared" si="2"/>
        <v>OK</v>
      </c>
    </row>
    <row r="66" spans="1:19">
      <c r="A66" s="7">
        <f t="shared" si="0"/>
        <v>60</v>
      </c>
      <c r="B66" s="16">
        <v>16</v>
      </c>
      <c r="C66" s="16">
        <v>14</v>
      </c>
      <c r="D66" s="12">
        <v>116</v>
      </c>
      <c r="E66" s="12">
        <v>51</v>
      </c>
      <c r="F66" s="12">
        <v>85</v>
      </c>
      <c r="G66" s="12">
        <v>25</v>
      </c>
      <c r="H66" s="12" t="s">
        <v>463</v>
      </c>
      <c r="I66" s="12">
        <v>0.28699999999999998</v>
      </c>
      <c r="J66" s="12">
        <v>0.19600000000000001</v>
      </c>
      <c r="K66" s="12">
        <v>7.1</v>
      </c>
      <c r="L66" s="12">
        <v>0.27900000000000003</v>
      </c>
      <c r="M66" s="12">
        <v>0.10199999999999999</v>
      </c>
      <c r="N66" s="14">
        <f t="shared" si="1"/>
        <v>2.7352941176470593</v>
      </c>
      <c r="O66" s="12">
        <v>0</v>
      </c>
      <c r="P66" s="8" t="s">
        <v>379</v>
      </c>
      <c r="Q66" s="8" t="s">
        <v>380</v>
      </c>
      <c r="R66" s="8" t="s">
        <v>460</v>
      </c>
      <c r="S66" s="7" t="str">
        <f t="shared" si="2"/>
        <v>OK</v>
      </c>
    </row>
    <row r="67" spans="1:19">
      <c r="A67" s="7">
        <f t="shared" si="0"/>
        <v>61</v>
      </c>
      <c r="B67" s="16">
        <v>16</v>
      </c>
      <c r="C67" s="16">
        <v>9</v>
      </c>
      <c r="D67" s="12">
        <v>116</v>
      </c>
      <c r="E67" s="12">
        <v>54</v>
      </c>
      <c r="F67" s="12">
        <v>68</v>
      </c>
      <c r="G67" s="12">
        <v>100</v>
      </c>
      <c r="H67" s="12" t="s">
        <v>459</v>
      </c>
      <c r="I67" s="12">
        <v>1.23</v>
      </c>
      <c r="J67" s="12">
        <v>0.90600000000000003</v>
      </c>
      <c r="K67" s="12">
        <v>73.599999999999994</v>
      </c>
      <c r="L67" s="12">
        <v>1.2</v>
      </c>
      <c r="M67" s="12">
        <v>0.36499999999999999</v>
      </c>
      <c r="N67" s="14">
        <f t="shared" si="1"/>
        <v>3.2876712328767121</v>
      </c>
      <c r="O67" s="12">
        <v>0</v>
      </c>
      <c r="P67" s="8" t="s">
        <v>379</v>
      </c>
      <c r="Q67" s="8" t="s">
        <v>380</v>
      </c>
      <c r="R67" s="8" t="s">
        <v>460</v>
      </c>
      <c r="S67" s="7" t="str">
        <f t="shared" si="2"/>
        <v>OK</v>
      </c>
    </row>
    <row r="68" spans="1:19">
      <c r="A68" s="7">
        <f t="shared" si="0"/>
        <v>62</v>
      </c>
      <c r="B68" s="16">
        <v>16</v>
      </c>
      <c r="C68" s="16">
        <v>10</v>
      </c>
      <c r="D68" s="12">
        <v>116</v>
      </c>
      <c r="E68" s="12">
        <v>54</v>
      </c>
      <c r="F68" s="12">
        <v>68</v>
      </c>
      <c r="G68" s="12">
        <v>75</v>
      </c>
      <c r="H68" s="12" t="s">
        <v>461</v>
      </c>
      <c r="I68" s="12">
        <v>0.92200000000000004</v>
      </c>
      <c r="J68" s="12">
        <v>0.68600000000000005</v>
      </c>
      <c r="K68" s="12">
        <v>55.2</v>
      </c>
      <c r="L68" s="12">
        <v>0.9</v>
      </c>
      <c r="M68" s="12">
        <v>0.26600000000000001</v>
      </c>
      <c r="N68" s="14">
        <f t="shared" si="1"/>
        <v>3.3834586466165413</v>
      </c>
      <c r="O68" s="12">
        <v>0</v>
      </c>
      <c r="P68" s="8" t="s">
        <v>379</v>
      </c>
      <c r="Q68" s="8" t="s">
        <v>380</v>
      </c>
      <c r="R68" s="8" t="s">
        <v>460</v>
      </c>
      <c r="S68" s="7" t="str">
        <f t="shared" si="2"/>
        <v>OK</v>
      </c>
    </row>
    <row r="69" spans="1:19">
      <c r="A69" s="7">
        <f t="shared" si="0"/>
        <v>63</v>
      </c>
      <c r="B69" s="16">
        <v>16</v>
      </c>
      <c r="C69" s="16">
        <v>12</v>
      </c>
      <c r="D69" s="12">
        <v>116</v>
      </c>
      <c r="E69" s="12">
        <v>54</v>
      </c>
      <c r="F69" s="12">
        <v>68</v>
      </c>
      <c r="G69" s="12">
        <v>50</v>
      </c>
      <c r="H69" s="12" t="s">
        <v>462</v>
      </c>
      <c r="I69" s="12">
        <v>0.61499999999999999</v>
      </c>
      <c r="J69" s="12">
        <v>0.45900000000000002</v>
      </c>
      <c r="K69" s="12">
        <v>36.799999999999997</v>
      </c>
      <c r="L69" s="12">
        <v>0.6</v>
      </c>
      <c r="M69" s="12">
        <v>0.17499999999999999</v>
      </c>
      <c r="N69" s="14">
        <f t="shared" si="1"/>
        <v>3.4285714285714288</v>
      </c>
      <c r="O69" s="12">
        <v>0</v>
      </c>
      <c r="P69" s="8" t="s">
        <v>379</v>
      </c>
      <c r="Q69" s="8" t="s">
        <v>380</v>
      </c>
      <c r="R69" s="8" t="s">
        <v>460</v>
      </c>
      <c r="S69" s="7" t="str">
        <f t="shared" si="2"/>
        <v>OK</v>
      </c>
    </row>
    <row r="70" spans="1:19">
      <c r="A70" s="7">
        <f t="shared" si="0"/>
        <v>64</v>
      </c>
      <c r="B70" s="16">
        <v>16</v>
      </c>
      <c r="C70" s="16">
        <v>14</v>
      </c>
      <c r="D70" s="12">
        <v>116</v>
      </c>
      <c r="E70" s="12">
        <v>54</v>
      </c>
      <c r="F70" s="12">
        <v>68</v>
      </c>
      <c r="G70" s="12">
        <v>25</v>
      </c>
      <c r="H70" s="12" t="s">
        <v>463</v>
      </c>
      <c r="I70" s="12">
        <v>0.307</v>
      </c>
      <c r="J70" s="12">
        <v>0.22700000000000001</v>
      </c>
      <c r="K70" s="12">
        <v>18.399999999999999</v>
      </c>
      <c r="L70" s="12">
        <v>0.3</v>
      </c>
      <c r="M70" s="12">
        <v>0.09</v>
      </c>
      <c r="N70" s="14">
        <f t="shared" si="1"/>
        <v>3.3333333333333335</v>
      </c>
      <c r="O70" s="12">
        <v>0</v>
      </c>
      <c r="P70" s="8" t="s">
        <v>379</v>
      </c>
      <c r="Q70" s="8" t="s">
        <v>380</v>
      </c>
      <c r="R70" s="8" t="s">
        <v>460</v>
      </c>
      <c r="S70" s="7" t="str">
        <f t="shared" si="2"/>
        <v>OK</v>
      </c>
    </row>
    <row r="71" spans="1:19">
      <c r="A71" s="7">
        <f t="shared" ref="A71:A134" si="3">IF(B71="","",ROW()-6)</f>
        <v>65</v>
      </c>
      <c r="B71" s="16">
        <v>19</v>
      </c>
      <c r="C71" s="16">
        <v>12</v>
      </c>
      <c r="D71" s="12">
        <v>116</v>
      </c>
      <c r="E71" s="12">
        <v>51</v>
      </c>
      <c r="F71" s="12">
        <v>70</v>
      </c>
      <c r="G71" s="12">
        <v>100</v>
      </c>
      <c r="H71" s="12" t="s">
        <v>459</v>
      </c>
      <c r="I71" s="12">
        <v>1.268</v>
      </c>
      <c r="J71" s="12">
        <v>0.94099999999999995</v>
      </c>
      <c r="K71" s="12">
        <v>56</v>
      </c>
      <c r="L71" s="12">
        <v>1.238</v>
      </c>
      <c r="M71" s="12">
        <v>0.36799999999999999</v>
      </c>
      <c r="N71" s="14">
        <f t="shared" ref="N71:N134" si="4">IF(OR(L71="",M71="",M71=0),"",L71/M71)</f>
        <v>3.3641304347826089</v>
      </c>
      <c r="O71" s="12">
        <v>0</v>
      </c>
      <c r="P71" s="8" t="s">
        <v>379</v>
      </c>
      <c r="Q71" s="8" t="s">
        <v>380</v>
      </c>
      <c r="R71" s="8" t="s">
        <v>460</v>
      </c>
      <c r="S71" s="7" t="str">
        <f t="shared" ref="S71:S134" si="5">IF(B71="","",IF(AND(B71=INT(B71),C71=INT(C71),B71&gt;=9,B71&lt;=23,C71&gt;=3,C71&lt;=B71,D71&gt;0,E71&gt;=45,E71&lt;=58,F71&gt;=68,F71&lt;=85,G71&gt;=25,G71&lt;=100,L71&gt;0,M71&gt;0,O71=0),"OK","BŁĄD"))</f>
        <v>OK</v>
      </c>
    </row>
    <row r="72" spans="1:19">
      <c r="A72" s="7">
        <f t="shared" si="3"/>
        <v>66</v>
      </c>
      <c r="B72" s="16">
        <v>19</v>
      </c>
      <c r="C72" s="16">
        <v>13</v>
      </c>
      <c r="D72" s="12">
        <v>116</v>
      </c>
      <c r="E72" s="12">
        <v>51</v>
      </c>
      <c r="F72" s="12">
        <v>70</v>
      </c>
      <c r="G72" s="12">
        <v>75</v>
      </c>
      <c r="H72" s="12" t="s">
        <v>461</v>
      </c>
      <c r="I72" s="12">
        <v>0.95099999999999996</v>
      </c>
      <c r="J72" s="12">
        <v>0.71299999999999997</v>
      </c>
      <c r="K72" s="12">
        <v>42</v>
      </c>
      <c r="L72" s="12">
        <v>0.92800000000000005</v>
      </c>
      <c r="M72" s="12">
        <v>0.26800000000000002</v>
      </c>
      <c r="N72" s="14">
        <f t="shared" si="4"/>
        <v>3.4626865671641789</v>
      </c>
      <c r="O72" s="12">
        <v>0</v>
      </c>
      <c r="P72" s="8" t="s">
        <v>379</v>
      </c>
      <c r="Q72" s="8" t="s">
        <v>380</v>
      </c>
      <c r="R72" s="8" t="s">
        <v>460</v>
      </c>
      <c r="S72" s="7" t="str">
        <f t="shared" si="5"/>
        <v>OK</v>
      </c>
    </row>
    <row r="73" spans="1:19">
      <c r="A73" s="7">
        <f t="shared" si="3"/>
        <v>67</v>
      </c>
      <c r="B73" s="16">
        <v>19</v>
      </c>
      <c r="C73" s="16">
        <v>15</v>
      </c>
      <c r="D73" s="12">
        <v>116</v>
      </c>
      <c r="E73" s="12">
        <v>51</v>
      </c>
      <c r="F73" s="12">
        <v>70</v>
      </c>
      <c r="G73" s="12">
        <v>50</v>
      </c>
      <c r="H73" s="12" t="s">
        <v>462</v>
      </c>
      <c r="I73" s="12">
        <v>0.63400000000000001</v>
      </c>
      <c r="J73" s="12">
        <v>0.47699999999999998</v>
      </c>
      <c r="K73" s="12">
        <v>28</v>
      </c>
      <c r="L73" s="12">
        <v>0.61899999999999999</v>
      </c>
      <c r="M73" s="12">
        <v>0.17699999999999999</v>
      </c>
      <c r="N73" s="14">
        <f t="shared" si="4"/>
        <v>3.4971751412429382</v>
      </c>
      <c r="O73" s="12">
        <v>0</v>
      </c>
      <c r="P73" s="8" t="s">
        <v>379</v>
      </c>
      <c r="Q73" s="8" t="s">
        <v>380</v>
      </c>
      <c r="R73" s="8" t="s">
        <v>460</v>
      </c>
      <c r="S73" s="7" t="str">
        <f t="shared" si="5"/>
        <v>OK</v>
      </c>
    </row>
    <row r="74" spans="1:19">
      <c r="A74" s="7">
        <f t="shared" si="3"/>
        <v>68</v>
      </c>
      <c r="B74" s="16">
        <v>19</v>
      </c>
      <c r="C74" s="16">
        <v>17</v>
      </c>
      <c r="D74" s="12">
        <v>116</v>
      </c>
      <c r="E74" s="12">
        <v>51</v>
      </c>
      <c r="F74" s="12">
        <v>70</v>
      </c>
      <c r="G74" s="12">
        <v>25</v>
      </c>
      <c r="H74" s="12" t="s">
        <v>463</v>
      </c>
      <c r="I74" s="12">
        <v>0.317</v>
      </c>
      <c r="J74" s="12">
        <v>0.23599999999999999</v>
      </c>
      <c r="K74" s="12">
        <v>14</v>
      </c>
      <c r="L74" s="12">
        <v>0.309</v>
      </c>
      <c r="M74" s="12">
        <v>9.0999999999999998E-2</v>
      </c>
      <c r="N74" s="14">
        <f t="shared" si="4"/>
        <v>3.3956043956043955</v>
      </c>
      <c r="O74" s="12">
        <v>0</v>
      </c>
      <c r="P74" s="8" t="s">
        <v>379</v>
      </c>
      <c r="Q74" s="8" t="s">
        <v>380</v>
      </c>
      <c r="R74" s="8" t="s">
        <v>460</v>
      </c>
      <c r="S74" s="7" t="str">
        <f t="shared" si="5"/>
        <v>OK</v>
      </c>
    </row>
    <row r="75" spans="1:19">
      <c r="A75" s="7">
        <f t="shared" si="3"/>
        <v>69</v>
      </c>
      <c r="B75" s="16">
        <v>19</v>
      </c>
      <c r="C75" s="16">
        <v>12</v>
      </c>
      <c r="D75" s="12">
        <v>116</v>
      </c>
      <c r="E75" s="12">
        <v>51</v>
      </c>
      <c r="F75" s="12">
        <v>75</v>
      </c>
      <c r="G75" s="12">
        <v>100</v>
      </c>
      <c r="H75" s="12" t="s">
        <v>459</v>
      </c>
      <c r="I75" s="12">
        <v>1.242</v>
      </c>
      <c r="J75" s="12">
        <v>0.9</v>
      </c>
      <c r="K75" s="12">
        <v>43.4</v>
      </c>
      <c r="L75" s="12">
        <v>1.212</v>
      </c>
      <c r="M75" s="12">
        <v>0.38500000000000001</v>
      </c>
      <c r="N75" s="14">
        <f t="shared" si="4"/>
        <v>3.1480519480519478</v>
      </c>
      <c r="O75" s="12">
        <v>0</v>
      </c>
      <c r="P75" s="8" t="s">
        <v>379</v>
      </c>
      <c r="Q75" s="8" t="s">
        <v>380</v>
      </c>
      <c r="R75" s="8" t="s">
        <v>460</v>
      </c>
      <c r="S75" s="7" t="str">
        <f t="shared" si="5"/>
        <v>OK</v>
      </c>
    </row>
    <row r="76" spans="1:19">
      <c r="A76" s="7">
        <f t="shared" si="3"/>
        <v>70</v>
      </c>
      <c r="B76" s="16">
        <v>19</v>
      </c>
      <c r="C76" s="16">
        <v>13</v>
      </c>
      <c r="D76" s="12">
        <v>116</v>
      </c>
      <c r="E76" s="12">
        <v>51</v>
      </c>
      <c r="F76" s="12">
        <v>75</v>
      </c>
      <c r="G76" s="12">
        <v>75</v>
      </c>
      <c r="H76" s="12" t="s">
        <v>461</v>
      </c>
      <c r="I76" s="12">
        <v>0.93200000000000005</v>
      </c>
      <c r="J76" s="12">
        <v>0.68300000000000005</v>
      </c>
      <c r="K76" s="12">
        <v>32.5</v>
      </c>
      <c r="L76" s="12">
        <v>0.90900000000000003</v>
      </c>
      <c r="M76" s="12">
        <v>0.28000000000000003</v>
      </c>
      <c r="N76" s="14">
        <f t="shared" si="4"/>
        <v>3.2464285714285714</v>
      </c>
      <c r="O76" s="12">
        <v>0</v>
      </c>
      <c r="P76" s="8" t="s">
        <v>379</v>
      </c>
      <c r="Q76" s="8" t="s">
        <v>380</v>
      </c>
      <c r="R76" s="8" t="s">
        <v>460</v>
      </c>
      <c r="S76" s="7" t="str">
        <f t="shared" si="5"/>
        <v>OK</v>
      </c>
    </row>
    <row r="77" spans="1:19">
      <c r="A77" s="7">
        <f t="shared" si="3"/>
        <v>71</v>
      </c>
      <c r="B77" s="16">
        <v>19</v>
      </c>
      <c r="C77" s="16">
        <v>15</v>
      </c>
      <c r="D77" s="12">
        <v>116</v>
      </c>
      <c r="E77" s="12">
        <v>51</v>
      </c>
      <c r="F77" s="12">
        <v>75</v>
      </c>
      <c r="G77" s="12">
        <v>50</v>
      </c>
      <c r="H77" s="12" t="s">
        <v>462</v>
      </c>
      <c r="I77" s="12">
        <v>0.621</v>
      </c>
      <c r="J77" s="12">
        <v>0.45700000000000002</v>
      </c>
      <c r="K77" s="12">
        <v>21.7</v>
      </c>
      <c r="L77" s="12">
        <v>0.60599999999999998</v>
      </c>
      <c r="M77" s="12">
        <v>0.185</v>
      </c>
      <c r="N77" s="14">
        <f t="shared" si="4"/>
        <v>3.2756756756756755</v>
      </c>
      <c r="O77" s="12">
        <v>0</v>
      </c>
      <c r="P77" s="8" t="s">
        <v>379</v>
      </c>
      <c r="Q77" s="8" t="s">
        <v>380</v>
      </c>
      <c r="R77" s="8" t="s">
        <v>460</v>
      </c>
      <c r="S77" s="7" t="str">
        <f t="shared" si="5"/>
        <v>OK</v>
      </c>
    </row>
    <row r="78" spans="1:19">
      <c r="A78" s="7">
        <f t="shared" si="3"/>
        <v>72</v>
      </c>
      <c r="B78" s="16">
        <v>19</v>
      </c>
      <c r="C78" s="16">
        <v>17</v>
      </c>
      <c r="D78" s="12">
        <v>116</v>
      </c>
      <c r="E78" s="12">
        <v>51</v>
      </c>
      <c r="F78" s="12">
        <v>75</v>
      </c>
      <c r="G78" s="12">
        <v>25</v>
      </c>
      <c r="H78" s="12" t="s">
        <v>463</v>
      </c>
      <c r="I78" s="12">
        <v>0.311</v>
      </c>
      <c r="J78" s="12">
        <v>0.22600000000000001</v>
      </c>
      <c r="K78" s="12">
        <v>10.8</v>
      </c>
      <c r="L78" s="12">
        <v>0.30299999999999999</v>
      </c>
      <c r="M78" s="12">
        <v>9.5000000000000001E-2</v>
      </c>
      <c r="N78" s="14">
        <f t="shared" si="4"/>
        <v>3.189473684210526</v>
      </c>
      <c r="O78" s="12">
        <v>0</v>
      </c>
      <c r="P78" s="8" t="s">
        <v>379</v>
      </c>
      <c r="Q78" s="8" t="s">
        <v>380</v>
      </c>
      <c r="R78" s="8" t="s">
        <v>460</v>
      </c>
      <c r="S78" s="7" t="str">
        <f t="shared" si="5"/>
        <v>OK</v>
      </c>
    </row>
    <row r="79" spans="1:19">
      <c r="A79" s="7">
        <f t="shared" si="3"/>
        <v>73</v>
      </c>
      <c r="B79" s="16">
        <v>19</v>
      </c>
      <c r="C79" s="16">
        <v>12</v>
      </c>
      <c r="D79" s="12">
        <v>116</v>
      </c>
      <c r="E79" s="12">
        <v>51</v>
      </c>
      <c r="F79" s="12">
        <v>85</v>
      </c>
      <c r="G79" s="12">
        <v>100</v>
      </c>
      <c r="H79" s="12" t="s">
        <v>459</v>
      </c>
      <c r="I79" s="12">
        <v>1.1919999999999999</v>
      </c>
      <c r="J79" s="12">
        <v>0.82399999999999995</v>
      </c>
      <c r="K79" s="12">
        <v>29.4</v>
      </c>
      <c r="L79" s="12">
        <v>1.1619999999999999</v>
      </c>
      <c r="M79" s="12">
        <v>0.41399999999999998</v>
      </c>
      <c r="N79" s="14">
        <f t="shared" si="4"/>
        <v>2.8067632850241546</v>
      </c>
      <c r="O79" s="12">
        <v>0</v>
      </c>
      <c r="P79" s="8" t="s">
        <v>379</v>
      </c>
      <c r="Q79" s="8" t="s">
        <v>380</v>
      </c>
      <c r="R79" s="8" t="s">
        <v>460</v>
      </c>
      <c r="S79" s="7" t="str">
        <f t="shared" si="5"/>
        <v>OK</v>
      </c>
    </row>
    <row r="80" spans="1:19">
      <c r="A80" s="7">
        <f t="shared" si="3"/>
        <v>74</v>
      </c>
      <c r="B80" s="16">
        <v>19</v>
      </c>
      <c r="C80" s="16">
        <v>14</v>
      </c>
      <c r="D80" s="12">
        <v>116</v>
      </c>
      <c r="E80" s="12">
        <v>51</v>
      </c>
      <c r="F80" s="12">
        <v>85</v>
      </c>
      <c r="G80" s="12">
        <v>75</v>
      </c>
      <c r="H80" s="12" t="s">
        <v>461</v>
      </c>
      <c r="I80" s="12">
        <v>0.89400000000000002</v>
      </c>
      <c r="J80" s="12">
        <v>0.626</v>
      </c>
      <c r="K80" s="12">
        <v>22</v>
      </c>
      <c r="L80" s="12">
        <v>0.871</v>
      </c>
      <c r="M80" s="12">
        <v>0.30099999999999999</v>
      </c>
      <c r="N80" s="14">
        <f t="shared" si="4"/>
        <v>2.8936877076411962</v>
      </c>
      <c r="O80" s="12">
        <v>0</v>
      </c>
      <c r="P80" s="8" t="s">
        <v>379</v>
      </c>
      <c r="Q80" s="8" t="s">
        <v>380</v>
      </c>
      <c r="R80" s="8" t="s">
        <v>460</v>
      </c>
      <c r="S80" s="7" t="str">
        <f t="shared" si="5"/>
        <v>OK</v>
      </c>
    </row>
    <row r="81" spans="1:19">
      <c r="A81" s="7">
        <f t="shared" si="3"/>
        <v>75</v>
      </c>
      <c r="B81" s="16">
        <v>19</v>
      </c>
      <c r="C81" s="16">
        <v>15</v>
      </c>
      <c r="D81" s="12">
        <v>116</v>
      </c>
      <c r="E81" s="12">
        <v>51</v>
      </c>
      <c r="F81" s="12">
        <v>85</v>
      </c>
      <c r="G81" s="12">
        <v>50</v>
      </c>
      <c r="H81" s="12" t="s">
        <v>462</v>
      </c>
      <c r="I81" s="12">
        <v>0.59599999999999997</v>
      </c>
      <c r="J81" s="12">
        <v>0.41899999999999998</v>
      </c>
      <c r="K81" s="12">
        <v>14.7</v>
      </c>
      <c r="L81" s="12">
        <v>0.58099999999999996</v>
      </c>
      <c r="M81" s="12">
        <v>0.19900000000000001</v>
      </c>
      <c r="N81" s="14">
        <f t="shared" si="4"/>
        <v>2.9195979899497484</v>
      </c>
      <c r="O81" s="12">
        <v>0</v>
      </c>
      <c r="P81" s="8" t="s">
        <v>379</v>
      </c>
      <c r="Q81" s="8" t="s">
        <v>380</v>
      </c>
      <c r="R81" s="8" t="s">
        <v>460</v>
      </c>
      <c r="S81" s="7" t="str">
        <f t="shared" si="5"/>
        <v>OK</v>
      </c>
    </row>
    <row r="82" spans="1:19">
      <c r="A82" s="7">
        <f t="shared" si="3"/>
        <v>76</v>
      </c>
      <c r="B82" s="16">
        <v>19</v>
      </c>
      <c r="C82" s="16">
        <v>17</v>
      </c>
      <c r="D82" s="12">
        <v>116</v>
      </c>
      <c r="E82" s="12">
        <v>51</v>
      </c>
      <c r="F82" s="12">
        <v>85</v>
      </c>
      <c r="G82" s="12">
        <v>25</v>
      </c>
      <c r="H82" s="12" t="s">
        <v>463</v>
      </c>
      <c r="I82" s="12">
        <v>0.29799999999999999</v>
      </c>
      <c r="J82" s="12">
        <v>0.20699999999999999</v>
      </c>
      <c r="K82" s="12">
        <v>7.3</v>
      </c>
      <c r="L82" s="12">
        <v>0.28999999999999998</v>
      </c>
      <c r="M82" s="12">
        <v>0.10199999999999999</v>
      </c>
      <c r="N82" s="14">
        <f t="shared" si="4"/>
        <v>2.8431372549019609</v>
      </c>
      <c r="O82" s="12">
        <v>0</v>
      </c>
      <c r="P82" s="8" t="s">
        <v>379</v>
      </c>
      <c r="Q82" s="8" t="s">
        <v>380</v>
      </c>
      <c r="R82" s="8" t="s">
        <v>460</v>
      </c>
      <c r="S82" s="7" t="str">
        <f t="shared" si="5"/>
        <v>OK</v>
      </c>
    </row>
    <row r="83" spans="1:19">
      <c r="A83" s="7">
        <f t="shared" si="3"/>
        <v>77</v>
      </c>
      <c r="B83" s="16">
        <v>19</v>
      </c>
      <c r="C83" s="16">
        <v>11</v>
      </c>
      <c r="D83" s="12">
        <v>116</v>
      </c>
      <c r="E83" s="12">
        <v>54</v>
      </c>
      <c r="F83" s="12">
        <v>68</v>
      </c>
      <c r="G83" s="12">
        <v>100</v>
      </c>
      <c r="H83" s="12" t="s">
        <v>459</v>
      </c>
      <c r="I83" s="12">
        <v>1.278</v>
      </c>
      <c r="J83" s="12">
        <v>0.95699999999999996</v>
      </c>
      <c r="K83" s="12">
        <v>76.599999999999994</v>
      </c>
      <c r="L83" s="12">
        <v>1.248</v>
      </c>
      <c r="M83" s="12">
        <v>0.36099999999999999</v>
      </c>
      <c r="N83" s="14">
        <f t="shared" si="4"/>
        <v>3.4570637119113576</v>
      </c>
      <c r="O83" s="12">
        <v>0</v>
      </c>
      <c r="P83" s="8" t="s">
        <v>379</v>
      </c>
      <c r="Q83" s="8" t="s">
        <v>380</v>
      </c>
      <c r="R83" s="8" t="s">
        <v>460</v>
      </c>
      <c r="S83" s="7" t="str">
        <f t="shared" si="5"/>
        <v>OK</v>
      </c>
    </row>
    <row r="84" spans="1:19">
      <c r="A84" s="7">
        <f t="shared" si="3"/>
        <v>78</v>
      </c>
      <c r="B84" s="16">
        <v>19</v>
      </c>
      <c r="C84" s="16">
        <v>13</v>
      </c>
      <c r="D84" s="12">
        <v>116</v>
      </c>
      <c r="E84" s="12">
        <v>54</v>
      </c>
      <c r="F84" s="12">
        <v>68</v>
      </c>
      <c r="G84" s="12">
        <v>75</v>
      </c>
      <c r="H84" s="12" t="s">
        <v>461</v>
      </c>
      <c r="I84" s="12">
        <v>0.95799999999999996</v>
      </c>
      <c r="J84" s="12">
        <v>0.72499999999999998</v>
      </c>
      <c r="K84" s="12">
        <v>57.4</v>
      </c>
      <c r="L84" s="12">
        <v>0.93600000000000005</v>
      </c>
      <c r="M84" s="12">
        <v>0.26300000000000001</v>
      </c>
      <c r="N84" s="14">
        <f t="shared" si="4"/>
        <v>3.5589353612167303</v>
      </c>
      <c r="O84" s="12">
        <v>0</v>
      </c>
      <c r="P84" s="8" t="s">
        <v>379</v>
      </c>
      <c r="Q84" s="8" t="s">
        <v>380</v>
      </c>
      <c r="R84" s="8" t="s">
        <v>460</v>
      </c>
      <c r="S84" s="7" t="str">
        <f t="shared" si="5"/>
        <v>OK</v>
      </c>
    </row>
    <row r="85" spans="1:19">
      <c r="A85" s="7">
        <f t="shared" si="3"/>
        <v>79</v>
      </c>
      <c r="B85" s="16">
        <v>19</v>
      </c>
      <c r="C85" s="16">
        <v>15</v>
      </c>
      <c r="D85" s="12">
        <v>116</v>
      </c>
      <c r="E85" s="12">
        <v>54</v>
      </c>
      <c r="F85" s="12">
        <v>68</v>
      </c>
      <c r="G85" s="12">
        <v>50</v>
      </c>
      <c r="H85" s="12" t="s">
        <v>462</v>
      </c>
      <c r="I85" s="12">
        <v>0.63900000000000001</v>
      </c>
      <c r="J85" s="12">
        <v>0.48499999999999999</v>
      </c>
      <c r="K85" s="12">
        <v>38.299999999999997</v>
      </c>
      <c r="L85" s="12">
        <v>0.624</v>
      </c>
      <c r="M85" s="12">
        <v>0.17299999999999999</v>
      </c>
      <c r="N85" s="14">
        <f t="shared" si="4"/>
        <v>3.6069364161849715</v>
      </c>
      <c r="O85" s="12">
        <v>0</v>
      </c>
      <c r="P85" s="8" t="s">
        <v>379</v>
      </c>
      <c r="Q85" s="8" t="s">
        <v>380</v>
      </c>
      <c r="R85" s="8" t="s">
        <v>460</v>
      </c>
      <c r="S85" s="7" t="str">
        <f t="shared" si="5"/>
        <v>OK</v>
      </c>
    </row>
    <row r="86" spans="1:19">
      <c r="A86" s="7">
        <f t="shared" si="3"/>
        <v>80</v>
      </c>
      <c r="B86" s="16">
        <v>19</v>
      </c>
      <c r="C86" s="16">
        <v>17</v>
      </c>
      <c r="D86" s="12">
        <v>116</v>
      </c>
      <c r="E86" s="12">
        <v>54</v>
      </c>
      <c r="F86" s="12">
        <v>68</v>
      </c>
      <c r="G86" s="12">
        <v>25</v>
      </c>
      <c r="H86" s="12" t="s">
        <v>463</v>
      </c>
      <c r="I86" s="12">
        <v>0.31900000000000001</v>
      </c>
      <c r="J86" s="12">
        <v>0.24</v>
      </c>
      <c r="K86" s="12">
        <v>19.100000000000001</v>
      </c>
      <c r="L86" s="12">
        <v>0.312</v>
      </c>
      <c r="M86" s="12">
        <v>8.8999999999999996E-2</v>
      </c>
      <c r="N86" s="14">
        <f t="shared" si="4"/>
        <v>3.50561797752809</v>
      </c>
      <c r="O86" s="12">
        <v>0</v>
      </c>
      <c r="P86" s="8" t="s">
        <v>379</v>
      </c>
      <c r="Q86" s="8" t="s">
        <v>380</v>
      </c>
      <c r="R86" s="8" t="s">
        <v>460</v>
      </c>
      <c r="S86" s="7" t="str">
        <f t="shared" si="5"/>
        <v>OK</v>
      </c>
    </row>
    <row r="87" spans="1:19">
      <c r="A87" s="7">
        <f t="shared" si="3"/>
        <v>81</v>
      </c>
      <c r="B87" s="16">
        <v>22</v>
      </c>
      <c r="C87" s="16">
        <v>14</v>
      </c>
      <c r="D87" s="12">
        <v>116</v>
      </c>
      <c r="E87" s="12">
        <v>51</v>
      </c>
      <c r="F87" s="12">
        <v>70</v>
      </c>
      <c r="G87" s="12">
        <v>100</v>
      </c>
      <c r="H87" s="12" t="s">
        <v>459</v>
      </c>
      <c r="I87" s="12">
        <v>1.3149999999999999</v>
      </c>
      <c r="J87" s="12">
        <v>0.99299999999999999</v>
      </c>
      <c r="K87" s="12">
        <v>58.1</v>
      </c>
      <c r="L87" s="12">
        <v>1.2849999999999999</v>
      </c>
      <c r="M87" s="12">
        <v>0.36299999999999999</v>
      </c>
      <c r="N87" s="14">
        <f t="shared" si="4"/>
        <v>3.5399449035812669</v>
      </c>
      <c r="O87" s="12">
        <v>0</v>
      </c>
      <c r="P87" s="8" t="s">
        <v>379</v>
      </c>
      <c r="Q87" s="8" t="s">
        <v>380</v>
      </c>
      <c r="R87" s="8" t="s">
        <v>460</v>
      </c>
      <c r="S87" s="7" t="str">
        <f t="shared" si="5"/>
        <v>OK</v>
      </c>
    </row>
    <row r="88" spans="1:19">
      <c r="A88" s="7">
        <f t="shared" si="3"/>
        <v>82</v>
      </c>
      <c r="B88" s="16">
        <v>22</v>
      </c>
      <c r="C88" s="16">
        <v>16</v>
      </c>
      <c r="D88" s="12">
        <v>116</v>
      </c>
      <c r="E88" s="12">
        <v>51</v>
      </c>
      <c r="F88" s="12">
        <v>70</v>
      </c>
      <c r="G88" s="12">
        <v>75</v>
      </c>
      <c r="H88" s="12" t="s">
        <v>461</v>
      </c>
      <c r="I88" s="12">
        <v>0.98599999999999999</v>
      </c>
      <c r="J88" s="12">
        <v>0.752</v>
      </c>
      <c r="K88" s="12">
        <v>43.6</v>
      </c>
      <c r="L88" s="12">
        <v>0.96399999999999997</v>
      </c>
      <c r="M88" s="12">
        <v>0.26400000000000001</v>
      </c>
      <c r="N88" s="14">
        <f t="shared" si="4"/>
        <v>3.6515151515151514</v>
      </c>
      <c r="O88" s="12">
        <v>0</v>
      </c>
      <c r="P88" s="8" t="s">
        <v>379</v>
      </c>
      <c r="Q88" s="8" t="s">
        <v>380</v>
      </c>
      <c r="R88" s="8" t="s">
        <v>460</v>
      </c>
      <c r="S88" s="7" t="str">
        <f t="shared" si="5"/>
        <v>OK</v>
      </c>
    </row>
    <row r="89" spans="1:19">
      <c r="A89" s="7">
        <f t="shared" si="3"/>
        <v>83</v>
      </c>
      <c r="B89" s="16">
        <v>22</v>
      </c>
      <c r="C89" s="16">
        <v>18</v>
      </c>
      <c r="D89" s="12">
        <v>116</v>
      </c>
      <c r="E89" s="12">
        <v>51</v>
      </c>
      <c r="F89" s="12">
        <v>70</v>
      </c>
      <c r="G89" s="12">
        <v>50</v>
      </c>
      <c r="H89" s="12" t="s">
        <v>462</v>
      </c>
      <c r="I89" s="12">
        <v>0.65800000000000003</v>
      </c>
      <c r="J89" s="12">
        <v>0.503</v>
      </c>
      <c r="K89" s="12">
        <v>29.1</v>
      </c>
      <c r="L89" s="12">
        <v>0.64300000000000002</v>
      </c>
      <c r="M89" s="12">
        <v>0.17499999999999999</v>
      </c>
      <c r="N89" s="14">
        <f t="shared" si="4"/>
        <v>3.6742857142857148</v>
      </c>
      <c r="O89" s="12">
        <v>0</v>
      </c>
      <c r="P89" s="8" t="s">
        <v>379</v>
      </c>
      <c r="Q89" s="8" t="s">
        <v>380</v>
      </c>
      <c r="R89" s="8" t="s">
        <v>460</v>
      </c>
      <c r="S89" s="7" t="str">
        <f t="shared" si="5"/>
        <v>OK</v>
      </c>
    </row>
    <row r="90" spans="1:19">
      <c r="A90" s="7">
        <f t="shared" si="3"/>
        <v>84</v>
      </c>
      <c r="B90" s="16">
        <v>22</v>
      </c>
      <c r="C90" s="16">
        <v>20</v>
      </c>
      <c r="D90" s="12">
        <v>116</v>
      </c>
      <c r="E90" s="12">
        <v>51</v>
      </c>
      <c r="F90" s="12">
        <v>70</v>
      </c>
      <c r="G90" s="12">
        <v>25</v>
      </c>
      <c r="H90" s="12" t="s">
        <v>463</v>
      </c>
      <c r="I90" s="12">
        <v>0.32900000000000001</v>
      </c>
      <c r="J90" s="12">
        <v>0.249</v>
      </c>
      <c r="K90" s="12">
        <v>14.5</v>
      </c>
      <c r="L90" s="12">
        <v>0.32100000000000001</v>
      </c>
      <c r="M90" s="12">
        <v>0.09</v>
      </c>
      <c r="N90" s="14">
        <f t="shared" si="4"/>
        <v>3.5666666666666669</v>
      </c>
      <c r="O90" s="12">
        <v>0</v>
      </c>
      <c r="P90" s="8" t="s">
        <v>379</v>
      </c>
      <c r="Q90" s="8" t="s">
        <v>380</v>
      </c>
      <c r="R90" s="8" t="s">
        <v>460</v>
      </c>
      <c r="S90" s="7" t="str">
        <f t="shared" si="5"/>
        <v>OK</v>
      </c>
    </row>
    <row r="91" spans="1:19">
      <c r="A91" s="7">
        <f t="shared" si="3"/>
        <v>85</v>
      </c>
      <c r="B91" s="16">
        <v>22</v>
      </c>
      <c r="C91" s="16">
        <v>14</v>
      </c>
      <c r="D91" s="12">
        <v>116</v>
      </c>
      <c r="E91" s="12">
        <v>51</v>
      </c>
      <c r="F91" s="12">
        <v>75</v>
      </c>
      <c r="G91" s="12">
        <v>100</v>
      </c>
      <c r="H91" s="12" t="s">
        <v>459</v>
      </c>
      <c r="I91" s="12">
        <v>1.2889999999999999</v>
      </c>
      <c r="J91" s="12">
        <v>0.95</v>
      </c>
      <c r="K91" s="12">
        <v>45.1</v>
      </c>
      <c r="L91" s="12">
        <v>1.2589999999999999</v>
      </c>
      <c r="M91" s="12">
        <v>0.38100000000000001</v>
      </c>
      <c r="N91" s="14">
        <f t="shared" si="4"/>
        <v>3.3044619422572175</v>
      </c>
      <c r="O91" s="12">
        <v>0</v>
      </c>
      <c r="P91" s="8" t="s">
        <v>379</v>
      </c>
      <c r="Q91" s="8" t="s">
        <v>380</v>
      </c>
      <c r="R91" s="8" t="s">
        <v>460</v>
      </c>
      <c r="S91" s="7" t="str">
        <f t="shared" si="5"/>
        <v>OK</v>
      </c>
    </row>
    <row r="92" spans="1:19">
      <c r="A92" s="7">
        <f t="shared" si="3"/>
        <v>86</v>
      </c>
      <c r="B92" s="16">
        <v>22</v>
      </c>
      <c r="C92" s="16">
        <v>16</v>
      </c>
      <c r="D92" s="12">
        <v>116</v>
      </c>
      <c r="E92" s="12">
        <v>51</v>
      </c>
      <c r="F92" s="12">
        <v>75</v>
      </c>
      <c r="G92" s="12">
        <v>75</v>
      </c>
      <c r="H92" s="12" t="s">
        <v>461</v>
      </c>
      <c r="I92" s="12">
        <v>0.96699999999999997</v>
      </c>
      <c r="J92" s="12">
        <v>0.72</v>
      </c>
      <c r="K92" s="12">
        <v>33.799999999999997</v>
      </c>
      <c r="L92" s="12">
        <v>0.94399999999999995</v>
      </c>
      <c r="M92" s="12">
        <v>0.27800000000000002</v>
      </c>
      <c r="N92" s="14">
        <f t="shared" si="4"/>
        <v>3.3956834532374094</v>
      </c>
      <c r="O92" s="12">
        <v>0</v>
      </c>
      <c r="P92" s="8" t="s">
        <v>379</v>
      </c>
      <c r="Q92" s="8" t="s">
        <v>380</v>
      </c>
      <c r="R92" s="8" t="s">
        <v>460</v>
      </c>
      <c r="S92" s="7" t="str">
        <f t="shared" si="5"/>
        <v>OK</v>
      </c>
    </row>
    <row r="93" spans="1:19">
      <c r="A93" s="7">
        <f t="shared" si="3"/>
        <v>87</v>
      </c>
      <c r="B93" s="16">
        <v>22</v>
      </c>
      <c r="C93" s="16">
        <v>18</v>
      </c>
      <c r="D93" s="12">
        <v>116</v>
      </c>
      <c r="E93" s="12">
        <v>51</v>
      </c>
      <c r="F93" s="12">
        <v>75</v>
      </c>
      <c r="G93" s="12">
        <v>50</v>
      </c>
      <c r="H93" s="12" t="s">
        <v>462</v>
      </c>
      <c r="I93" s="12">
        <v>0.64400000000000002</v>
      </c>
      <c r="J93" s="12">
        <v>0.48199999999999998</v>
      </c>
      <c r="K93" s="12">
        <v>22.5</v>
      </c>
      <c r="L93" s="12">
        <v>0.629</v>
      </c>
      <c r="M93" s="12">
        <v>0.183</v>
      </c>
      <c r="N93" s="14">
        <f t="shared" si="4"/>
        <v>3.4371584699453552</v>
      </c>
      <c r="O93" s="12">
        <v>0</v>
      </c>
      <c r="P93" s="8" t="s">
        <v>379</v>
      </c>
      <c r="Q93" s="8" t="s">
        <v>380</v>
      </c>
      <c r="R93" s="8" t="s">
        <v>460</v>
      </c>
      <c r="S93" s="7" t="str">
        <f t="shared" si="5"/>
        <v>OK</v>
      </c>
    </row>
    <row r="94" spans="1:19">
      <c r="A94" s="7">
        <f t="shared" si="3"/>
        <v>88</v>
      </c>
      <c r="B94" s="16">
        <v>22</v>
      </c>
      <c r="C94" s="16">
        <v>20</v>
      </c>
      <c r="D94" s="12">
        <v>116</v>
      </c>
      <c r="E94" s="12">
        <v>51</v>
      </c>
      <c r="F94" s="12">
        <v>75</v>
      </c>
      <c r="G94" s="12">
        <v>25</v>
      </c>
      <c r="H94" s="12" t="s">
        <v>463</v>
      </c>
      <c r="I94" s="12">
        <v>0.32200000000000001</v>
      </c>
      <c r="J94" s="12">
        <v>0.23799999999999999</v>
      </c>
      <c r="K94" s="12">
        <v>11.3</v>
      </c>
      <c r="L94" s="12">
        <v>0.315</v>
      </c>
      <c r="M94" s="12">
        <v>9.4E-2</v>
      </c>
      <c r="N94" s="14">
        <f t="shared" si="4"/>
        <v>3.3510638297872339</v>
      </c>
      <c r="O94" s="12">
        <v>0</v>
      </c>
      <c r="P94" s="8" t="s">
        <v>379</v>
      </c>
      <c r="Q94" s="8" t="s">
        <v>380</v>
      </c>
      <c r="R94" s="8" t="s">
        <v>460</v>
      </c>
      <c r="S94" s="7" t="str">
        <f t="shared" si="5"/>
        <v>OK</v>
      </c>
    </row>
    <row r="95" spans="1:19">
      <c r="A95" s="7">
        <f t="shared" si="3"/>
        <v>89</v>
      </c>
      <c r="B95" s="16">
        <v>22</v>
      </c>
      <c r="C95" s="16">
        <v>15</v>
      </c>
      <c r="D95" s="12">
        <v>116</v>
      </c>
      <c r="E95" s="12">
        <v>51</v>
      </c>
      <c r="F95" s="12">
        <v>85</v>
      </c>
      <c r="G95" s="12">
        <v>100</v>
      </c>
      <c r="H95" s="12" t="s">
        <v>459</v>
      </c>
      <c r="I95" s="12">
        <v>1.236</v>
      </c>
      <c r="J95" s="12">
        <v>0.87</v>
      </c>
      <c r="K95" s="12">
        <v>30.5</v>
      </c>
      <c r="L95" s="12">
        <v>1.206</v>
      </c>
      <c r="M95" s="12">
        <v>0.41199999999999998</v>
      </c>
      <c r="N95" s="14">
        <f t="shared" si="4"/>
        <v>2.9271844660194177</v>
      </c>
      <c r="O95" s="12">
        <v>0</v>
      </c>
      <c r="P95" s="8" t="s">
        <v>379</v>
      </c>
      <c r="Q95" s="8" t="s">
        <v>380</v>
      </c>
      <c r="R95" s="8" t="s">
        <v>460</v>
      </c>
      <c r="S95" s="7" t="str">
        <f t="shared" si="5"/>
        <v>OK</v>
      </c>
    </row>
    <row r="96" spans="1:19">
      <c r="A96" s="7">
        <f t="shared" si="3"/>
        <v>90</v>
      </c>
      <c r="B96" s="16">
        <v>22</v>
      </c>
      <c r="C96" s="16">
        <v>17</v>
      </c>
      <c r="D96" s="12">
        <v>116</v>
      </c>
      <c r="E96" s="12">
        <v>51</v>
      </c>
      <c r="F96" s="12">
        <v>85</v>
      </c>
      <c r="G96" s="12">
        <v>75</v>
      </c>
      <c r="H96" s="12" t="s">
        <v>461</v>
      </c>
      <c r="I96" s="12">
        <v>0.92700000000000005</v>
      </c>
      <c r="J96" s="12">
        <v>0.66</v>
      </c>
      <c r="K96" s="12">
        <v>22.9</v>
      </c>
      <c r="L96" s="12">
        <v>0.90500000000000003</v>
      </c>
      <c r="M96" s="12">
        <v>0.3</v>
      </c>
      <c r="N96" s="14">
        <f t="shared" si="4"/>
        <v>3.0166666666666671</v>
      </c>
      <c r="O96" s="12">
        <v>0</v>
      </c>
      <c r="P96" s="8" t="s">
        <v>379</v>
      </c>
      <c r="Q96" s="8" t="s">
        <v>380</v>
      </c>
      <c r="R96" s="8" t="s">
        <v>460</v>
      </c>
      <c r="S96" s="7" t="str">
        <f t="shared" si="5"/>
        <v>OK</v>
      </c>
    </row>
    <row r="97" spans="1:19">
      <c r="A97" s="7">
        <f t="shared" si="3"/>
        <v>91</v>
      </c>
      <c r="B97" s="16">
        <v>22</v>
      </c>
      <c r="C97" s="16">
        <v>18</v>
      </c>
      <c r="D97" s="12">
        <v>116</v>
      </c>
      <c r="E97" s="12">
        <v>51</v>
      </c>
      <c r="F97" s="12">
        <v>85</v>
      </c>
      <c r="G97" s="12">
        <v>50</v>
      </c>
      <c r="H97" s="12" t="s">
        <v>462</v>
      </c>
      <c r="I97" s="12">
        <v>0.61799999999999999</v>
      </c>
      <c r="J97" s="12">
        <v>0.442</v>
      </c>
      <c r="K97" s="12">
        <v>15.2</v>
      </c>
      <c r="L97" s="12">
        <v>0.60299999999999998</v>
      </c>
      <c r="M97" s="12">
        <v>0.19800000000000001</v>
      </c>
      <c r="N97" s="14">
        <f t="shared" si="4"/>
        <v>3.0454545454545454</v>
      </c>
      <c r="O97" s="12">
        <v>0</v>
      </c>
      <c r="P97" s="8" t="s">
        <v>379</v>
      </c>
      <c r="Q97" s="8" t="s">
        <v>380</v>
      </c>
      <c r="R97" s="8" t="s">
        <v>460</v>
      </c>
      <c r="S97" s="7" t="str">
        <f t="shared" si="5"/>
        <v>OK</v>
      </c>
    </row>
    <row r="98" spans="1:19">
      <c r="A98" s="7">
        <f t="shared" si="3"/>
        <v>92</v>
      </c>
      <c r="B98" s="16">
        <v>22</v>
      </c>
      <c r="C98" s="16">
        <v>20</v>
      </c>
      <c r="D98" s="12">
        <v>116</v>
      </c>
      <c r="E98" s="12">
        <v>51</v>
      </c>
      <c r="F98" s="12">
        <v>85</v>
      </c>
      <c r="G98" s="12">
        <v>25</v>
      </c>
      <c r="H98" s="12" t="s">
        <v>463</v>
      </c>
      <c r="I98" s="12">
        <v>0.309</v>
      </c>
      <c r="J98" s="12">
        <v>0.218</v>
      </c>
      <c r="K98" s="12">
        <v>7.6</v>
      </c>
      <c r="L98" s="12">
        <v>0.30199999999999999</v>
      </c>
      <c r="M98" s="12">
        <v>0.10199999999999999</v>
      </c>
      <c r="N98" s="14">
        <f t="shared" si="4"/>
        <v>2.9607843137254903</v>
      </c>
      <c r="O98" s="12">
        <v>0</v>
      </c>
      <c r="P98" s="8" t="s">
        <v>379</v>
      </c>
      <c r="Q98" s="8" t="s">
        <v>380</v>
      </c>
      <c r="R98" s="8" t="s">
        <v>460</v>
      </c>
      <c r="S98" s="7" t="str">
        <f t="shared" si="5"/>
        <v>OK</v>
      </c>
    </row>
    <row r="99" spans="1:19" ht="22.8">
      <c r="A99" s="7">
        <f t="shared" si="3"/>
        <v>93</v>
      </c>
      <c r="B99" s="16">
        <v>22</v>
      </c>
      <c r="C99" s="16">
        <v>14</v>
      </c>
      <c r="D99" s="12">
        <v>116</v>
      </c>
      <c r="E99" s="12">
        <v>54</v>
      </c>
      <c r="F99" s="12">
        <v>68</v>
      </c>
      <c r="G99" s="12">
        <v>100</v>
      </c>
      <c r="H99" s="12" t="s">
        <v>459</v>
      </c>
      <c r="I99" s="12">
        <v>1.3260000000000001</v>
      </c>
      <c r="J99" s="12">
        <v>1.01</v>
      </c>
      <c r="K99" s="12">
        <v>79.5</v>
      </c>
      <c r="L99" s="12">
        <v>1.296</v>
      </c>
      <c r="M99" s="12">
        <v>0.35499999999999998</v>
      </c>
      <c r="N99" s="14">
        <f t="shared" si="4"/>
        <v>3.6507042253521131</v>
      </c>
      <c r="O99" s="12">
        <v>0</v>
      </c>
      <c r="P99" s="8" t="s">
        <v>379</v>
      </c>
      <c r="Q99" s="8" t="s">
        <v>380</v>
      </c>
      <c r="R99" s="8" t="s">
        <v>464</v>
      </c>
      <c r="S99" s="7" t="str">
        <f t="shared" si="5"/>
        <v>OK</v>
      </c>
    </row>
    <row r="100" spans="1:19">
      <c r="A100" s="7">
        <f t="shared" si="3"/>
        <v>94</v>
      </c>
      <c r="B100" s="16">
        <v>22</v>
      </c>
      <c r="C100" s="16">
        <v>16</v>
      </c>
      <c r="D100" s="12">
        <v>116</v>
      </c>
      <c r="E100" s="12">
        <v>54</v>
      </c>
      <c r="F100" s="12">
        <v>68</v>
      </c>
      <c r="G100" s="12">
        <v>75</v>
      </c>
      <c r="H100" s="12" t="s">
        <v>461</v>
      </c>
      <c r="I100" s="12">
        <v>0.99399999999999999</v>
      </c>
      <c r="J100" s="12">
        <v>0.76500000000000001</v>
      </c>
      <c r="K100" s="12">
        <v>59.6</v>
      </c>
      <c r="L100" s="12">
        <v>0.97199999999999998</v>
      </c>
      <c r="M100" s="12">
        <v>0.25900000000000001</v>
      </c>
      <c r="N100" s="14">
        <f t="shared" si="4"/>
        <v>3.7528957528957525</v>
      </c>
      <c r="O100" s="12">
        <v>0</v>
      </c>
      <c r="P100" s="8" t="s">
        <v>379</v>
      </c>
      <c r="Q100" s="8" t="s">
        <v>380</v>
      </c>
      <c r="R100" s="8" t="s">
        <v>460</v>
      </c>
      <c r="S100" s="7" t="str">
        <f t="shared" si="5"/>
        <v>OK</v>
      </c>
    </row>
    <row r="101" spans="1:19">
      <c r="A101" s="7">
        <f t="shared" si="3"/>
        <v>95</v>
      </c>
      <c r="B101" s="16">
        <v>22</v>
      </c>
      <c r="C101" s="16">
        <v>18</v>
      </c>
      <c r="D101" s="12">
        <v>116</v>
      </c>
      <c r="E101" s="12">
        <v>54</v>
      </c>
      <c r="F101" s="12">
        <v>68</v>
      </c>
      <c r="G101" s="12">
        <v>50</v>
      </c>
      <c r="H101" s="12" t="s">
        <v>462</v>
      </c>
      <c r="I101" s="12">
        <v>0.66300000000000003</v>
      </c>
      <c r="J101" s="12">
        <v>0.51100000000000001</v>
      </c>
      <c r="K101" s="12">
        <v>39.799999999999997</v>
      </c>
      <c r="L101" s="12">
        <v>0.64800000000000002</v>
      </c>
      <c r="M101" s="12">
        <v>0.17100000000000001</v>
      </c>
      <c r="N101" s="14">
        <f t="shared" si="4"/>
        <v>3.7894736842105261</v>
      </c>
      <c r="O101" s="12">
        <v>0</v>
      </c>
      <c r="P101" s="8" t="s">
        <v>379</v>
      </c>
      <c r="Q101" s="8" t="s">
        <v>380</v>
      </c>
      <c r="R101" s="8" t="s">
        <v>460</v>
      </c>
      <c r="S101" s="7" t="str">
        <f t="shared" si="5"/>
        <v>OK</v>
      </c>
    </row>
    <row r="102" spans="1:19">
      <c r="A102" s="7">
        <f t="shared" si="3"/>
        <v>96</v>
      </c>
      <c r="B102" s="16">
        <v>22</v>
      </c>
      <c r="C102" s="16">
        <v>20</v>
      </c>
      <c r="D102" s="12">
        <v>116</v>
      </c>
      <c r="E102" s="12">
        <v>54</v>
      </c>
      <c r="F102" s="12">
        <v>68</v>
      </c>
      <c r="G102" s="12">
        <v>25</v>
      </c>
      <c r="H102" s="12" t="s">
        <v>463</v>
      </c>
      <c r="I102" s="12">
        <v>0.33100000000000002</v>
      </c>
      <c r="J102" s="12">
        <v>0.253</v>
      </c>
      <c r="K102" s="12">
        <v>19.899999999999999</v>
      </c>
      <c r="L102" s="12">
        <v>0.32400000000000001</v>
      </c>
      <c r="M102" s="12">
        <v>8.7999999999999995E-2</v>
      </c>
      <c r="N102" s="14">
        <f t="shared" si="4"/>
        <v>3.6818181818181821</v>
      </c>
      <c r="O102" s="12">
        <v>0</v>
      </c>
      <c r="P102" s="8" t="s">
        <v>379</v>
      </c>
      <c r="Q102" s="8" t="s">
        <v>380</v>
      </c>
      <c r="R102" s="8" t="s">
        <v>460</v>
      </c>
      <c r="S102" s="7" t="str">
        <f t="shared" si="5"/>
        <v>OK</v>
      </c>
    </row>
    <row r="103" spans="1:19">
      <c r="A103" s="7" t="str">
        <f t="shared" si="3"/>
        <v/>
      </c>
      <c r="B103" s="16"/>
      <c r="C103" s="16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4" t="str">
        <f t="shared" si="4"/>
        <v/>
      </c>
      <c r="O103" s="12"/>
      <c r="P103" s="8"/>
      <c r="Q103" s="8"/>
      <c r="R103" s="8"/>
      <c r="S103" s="7" t="str">
        <f t="shared" si="5"/>
        <v/>
      </c>
    </row>
    <row r="104" spans="1:19">
      <c r="A104" s="7" t="str">
        <f t="shared" si="3"/>
        <v/>
      </c>
      <c r="B104" s="16"/>
      <c r="C104" s="16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4" t="str">
        <f t="shared" si="4"/>
        <v/>
      </c>
      <c r="O104" s="12"/>
      <c r="P104" s="8"/>
      <c r="Q104" s="8"/>
      <c r="R104" s="8"/>
      <c r="S104" s="7" t="str">
        <f t="shared" si="5"/>
        <v/>
      </c>
    </row>
    <row r="105" spans="1:19">
      <c r="A105" s="7" t="str">
        <f t="shared" si="3"/>
        <v/>
      </c>
      <c r="B105" s="16"/>
      <c r="C105" s="16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4" t="str">
        <f t="shared" si="4"/>
        <v/>
      </c>
      <c r="O105" s="12"/>
      <c r="P105" s="8"/>
      <c r="Q105" s="8"/>
      <c r="R105" s="8"/>
      <c r="S105" s="7" t="str">
        <f t="shared" si="5"/>
        <v/>
      </c>
    </row>
    <row r="106" spans="1:19">
      <c r="A106" s="7" t="str">
        <f t="shared" si="3"/>
        <v/>
      </c>
      <c r="B106" s="16"/>
      <c r="C106" s="16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4" t="str">
        <f t="shared" si="4"/>
        <v/>
      </c>
      <c r="O106" s="12"/>
      <c r="P106" s="8"/>
      <c r="Q106" s="8"/>
      <c r="R106" s="8"/>
      <c r="S106" s="7" t="str">
        <f t="shared" si="5"/>
        <v/>
      </c>
    </row>
    <row r="107" spans="1:19">
      <c r="A107" s="7" t="str">
        <f t="shared" si="3"/>
        <v/>
      </c>
      <c r="B107" s="16"/>
      <c r="C107" s="16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4" t="str">
        <f t="shared" si="4"/>
        <v/>
      </c>
      <c r="O107" s="12"/>
      <c r="P107" s="8"/>
      <c r="Q107" s="8"/>
      <c r="R107" s="8"/>
      <c r="S107" s="7" t="str">
        <f t="shared" si="5"/>
        <v/>
      </c>
    </row>
    <row r="108" spans="1:19">
      <c r="A108" s="7" t="str">
        <f t="shared" si="3"/>
        <v/>
      </c>
      <c r="B108" s="16"/>
      <c r="C108" s="16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4" t="str">
        <f t="shared" si="4"/>
        <v/>
      </c>
      <c r="O108" s="12"/>
      <c r="P108" s="8"/>
      <c r="Q108" s="8"/>
      <c r="R108" s="8"/>
      <c r="S108" s="7" t="str">
        <f t="shared" si="5"/>
        <v/>
      </c>
    </row>
    <row r="109" spans="1:19">
      <c r="A109" s="7" t="str">
        <f t="shared" si="3"/>
        <v/>
      </c>
      <c r="B109" s="16"/>
      <c r="C109" s="16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4" t="str">
        <f t="shared" si="4"/>
        <v/>
      </c>
      <c r="O109" s="12"/>
      <c r="P109" s="8"/>
      <c r="Q109" s="8"/>
      <c r="R109" s="8"/>
      <c r="S109" s="7" t="str">
        <f t="shared" si="5"/>
        <v/>
      </c>
    </row>
    <row r="110" spans="1:19">
      <c r="A110" s="7" t="str">
        <f t="shared" si="3"/>
        <v/>
      </c>
      <c r="B110" s="16"/>
      <c r="C110" s="16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4" t="str">
        <f t="shared" si="4"/>
        <v/>
      </c>
      <c r="O110" s="12"/>
      <c r="P110" s="8"/>
      <c r="Q110" s="8"/>
      <c r="R110" s="8"/>
      <c r="S110" s="7" t="str">
        <f t="shared" si="5"/>
        <v/>
      </c>
    </row>
    <row r="111" spans="1:19">
      <c r="A111" s="7" t="str">
        <f t="shared" si="3"/>
        <v/>
      </c>
      <c r="B111" s="16"/>
      <c r="C111" s="16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4" t="str">
        <f t="shared" si="4"/>
        <v/>
      </c>
      <c r="O111" s="12"/>
      <c r="P111" s="8"/>
      <c r="Q111" s="8"/>
      <c r="R111" s="8"/>
      <c r="S111" s="7" t="str">
        <f t="shared" si="5"/>
        <v/>
      </c>
    </row>
    <row r="112" spans="1:19">
      <c r="A112" s="7" t="str">
        <f t="shared" si="3"/>
        <v/>
      </c>
      <c r="B112" s="16"/>
      <c r="C112" s="16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4" t="str">
        <f t="shared" si="4"/>
        <v/>
      </c>
      <c r="O112" s="12"/>
      <c r="P112" s="8"/>
      <c r="Q112" s="8"/>
      <c r="R112" s="8"/>
      <c r="S112" s="7" t="str">
        <f t="shared" si="5"/>
        <v/>
      </c>
    </row>
    <row r="113" spans="1:19">
      <c r="A113" s="7" t="str">
        <f t="shared" si="3"/>
        <v/>
      </c>
      <c r="B113" s="16"/>
      <c r="C113" s="16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4" t="str">
        <f t="shared" si="4"/>
        <v/>
      </c>
      <c r="O113" s="12"/>
      <c r="P113" s="8"/>
      <c r="Q113" s="8"/>
      <c r="R113" s="8"/>
      <c r="S113" s="7" t="str">
        <f t="shared" si="5"/>
        <v/>
      </c>
    </row>
    <row r="114" spans="1:19">
      <c r="A114" s="7" t="str">
        <f t="shared" si="3"/>
        <v/>
      </c>
      <c r="B114" s="16"/>
      <c r="C114" s="16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4" t="str">
        <f t="shared" si="4"/>
        <v/>
      </c>
      <c r="O114" s="12"/>
      <c r="P114" s="8"/>
      <c r="Q114" s="8"/>
      <c r="R114" s="8"/>
      <c r="S114" s="7" t="str">
        <f t="shared" si="5"/>
        <v/>
      </c>
    </row>
    <row r="115" spans="1:19">
      <c r="A115" s="7" t="str">
        <f t="shared" si="3"/>
        <v/>
      </c>
      <c r="B115" s="16"/>
      <c r="C115" s="16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4" t="str">
        <f t="shared" si="4"/>
        <v/>
      </c>
      <c r="O115" s="12"/>
      <c r="P115" s="8"/>
      <c r="Q115" s="8"/>
      <c r="R115" s="8"/>
      <c r="S115" s="7" t="str">
        <f t="shared" si="5"/>
        <v/>
      </c>
    </row>
    <row r="116" spans="1:19">
      <c r="A116" s="7" t="str">
        <f t="shared" si="3"/>
        <v/>
      </c>
      <c r="B116" s="16"/>
      <c r="C116" s="16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4" t="str">
        <f t="shared" si="4"/>
        <v/>
      </c>
      <c r="O116" s="12"/>
      <c r="P116" s="8"/>
      <c r="Q116" s="8"/>
      <c r="R116" s="8"/>
      <c r="S116" s="7" t="str">
        <f t="shared" si="5"/>
        <v/>
      </c>
    </row>
    <row r="117" spans="1:19">
      <c r="A117" s="7" t="str">
        <f t="shared" si="3"/>
        <v/>
      </c>
      <c r="B117" s="16"/>
      <c r="C117" s="16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4" t="str">
        <f t="shared" si="4"/>
        <v/>
      </c>
      <c r="O117" s="12"/>
      <c r="P117" s="8"/>
      <c r="Q117" s="8"/>
      <c r="R117" s="8"/>
      <c r="S117" s="7" t="str">
        <f t="shared" si="5"/>
        <v/>
      </c>
    </row>
    <row r="118" spans="1:19">
      <c r="A118" s="7" t="str">
        <f t="shared" si="3"/>
        <v/>
      </c>
      <c r="B118" s="16"/>
      <c r="C118" s="16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4" t="str">
        <f t="shared" si="4"/>
        <v/>
      </c>
      <c r="O118" s="12"/>
      <c r="P118" s="8"/>
      <c r="Q118" s="8"/>
      <c r="R118" s="8"/>
      <c r="S118" s="7" t="str">
        <f t="shared" si="5"/>
        <v/>
      </c>
    </row>
    <row r="119" spans="1:19">
      <c r="A119" s="7" t="str">
        <f t="shared" si="3"/>
        <v/>
      </c>
      <c r="B119" s="16"/>
      <c r="C119" s="16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4" t="str">
        <f t="shared" si="4"/>
        <v/>
      </c>
      <c r="O119" s="12"/>
      <c r="P119" s="8"/>
      <c r="Q119" s="8"/>
      <c r="R119" s="8"/>
      <c r="S119" s="7" t="str">
        <f t="shared" si="5"/>
        <v/>
      </c>
    </row>
    <row r="120" spans="1:19">
      <c r="A120" s="7" t="str">
        <f t="shared" si="3"/>
        <v/>
      </c>
      <c r="B120" s="16"/>
      <c r="C120" s="16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4" t="str">
        <f t="shared" si="4"/>
        <v/>
      </c>
      <c r="O120" s="12"/>
      <c r="P120" s="8"/>
      <c r="Q120" s="8"/>
      <c r="R120" s="8"/>
      <c r="S120" s="7" t="str">
        <f t="shared" si="5"/>
        <v/>
      </c>
    </row>
    <row r="121" spans="1:19">
      <c r="A121" s="7" t="str">
        <f t="shared" si="3"/>
        <v/>
      </c>
      <c r="B121" s="16"/>
      <c r="C121" s="16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4" t="str">
        <f t="shared" si="4"/>
        <v/>
      </c>
      <c r="O121" s="12"/>
      <c r="P121" s="8"/>
      <c r="Q121" s="8"/>
      <c r="R121" s="8"/>
      <c r="S121" s="7" t="str">
        <f t="shared" si="5"/>
        <v/>
      </c>
    </row>
    <row r="122" spans="1:19">
      <c r="A122" s="7" t="str">
        <f t="shared" si="3"/>
        <v/>
      </c>
      <c r="B122" s="16"/>
      <c r="C122" s="16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4" t="str">
        <f t="shared" si="4"/>
        <v/>
      </c>
      <c r="O122" s="12"/>
      <c r="P122" s="8"/>
      <c r="Q122" s="8"/>
      <c r="R122" s="8"/>
      <c r="S122" s="7" t="str">
        <f t="shared" si="5"/>
        <v/>
      </c>
    </row>
    <row r="123" spans="1:19">
      <c r="A123" s="7" t="str">
        <f t="shared" si="3"/>
        <v/>
      </c>
      <c r="B123" s="16"/>
      <c r="C123" s="16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4" t="str">
        <f t="shared" si="4"/>
        <v/>
      </c>
      <c r="O123" s="12"/>
      <c r="P123" s="8"/>
      <c r="Q123" s="8"/>
      <c r="R123" s="8"/>
      <c r="S123" s="7" t="str">
        <f t="shared" si="5"/>
        <v/>
      </c>
    </row>
    <row r="124" spans="1:19">
      <c r="A124" s="7" t="str">
        <f t="shared" si="3"/>
        <v/>
      </c>
      <c r="B124" s="16"/>
      <c r="C124" s="16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4" t="str">
        <f t="shared" si="4"/>
        <v/>
      </c>
      <c r="O124" s="12"/>
      <c r="P124" s="8"/>
      <c r="Q124" s="8"/>
      <c r="R124" s="8"/>
      <c r="S124" s="7" t="str">
        <f t="shared" si="5"/>
        <v/>
      </c>
    </row>
    <row r="125" spans="1:19">
      <c r="A125" s="7" t="str">
        <f t="shared" si="3"/>
        <v/>
      </c>
      <c r="B125" s="16"/>
      <c r="C125" s="16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4" t="str">
        <f t="shared" si="4"/>
        <v/>
      </c>
      <c r="O125" s="12"/>
      <c r="P125" s="8"/>
      <c r="Q125" s="8"/>
      <c r="R125" s="8"/>
      <c r="S125" s="7" t="str">
        <f t="shared" si="5"/>
        <v/>
      </c>
    </row>
    <row r="126" spans="1:19">
      <c r="A126" s="7" t="str">
        <f t="shared" si="3"/>
        <v/>
      </c>
      <c r="B126" s="16"/>
      <c r="C126" s="16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4" t="str">
        <f t="shared" si="4"/>
        <v/>
      </c>
      <c r="O126" s="12"/>
      <c r="P126" s="8"/>
      <c r="Q126" s="8"/>
      <c r="R126" s="8"/>
      <c r="S126" s="7" t="str">
        <f t="shared" si="5"/>
        <v/>
      </c>
    </row>
    <row r="127" spans="1:19">
      <c r="A127" s="7" t="str">
        <f t="shared" si="3"/>
        <v/>
      </c>
      <c r="B127" s="16"/>
      <c r="C127" s="16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4" t="str">
        <f t="shared" si="4"/>
        <v/>
      </c>
      <c r="O127" s="12"/>
      <c r="P127" s="8"/>
      <c r="Q127" s="8"/>
      <c r="R127" s="8"/>
      <c r="S127" s="7" t="str">
        <f t="shared" si="5"/>
        <v/>
      </c>
    </row>
    <row r="128" spans="1:19">
      <c r="A128" s="7" t="str">
        <f t="shared" si="3"/>
        <v/>
      </c>
      <c r="B128" s="16"/>
      <c r="C128" s="16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4" t="str">
        <f t="shared" si="4"/>
        <v/>
      </c>
      <c r="O128" s="12"/>
      <c r="P128" s="8"/>
      <c r="Q128" s="8"/>
      <c r="R128" s="8"/>
      <c r="S128" s="7" t="str">
        <f t="shared" si="5"/>
        <v/>
      </c>
    </row>
    <row r="129" spans="1:19">
      <c r="A129" s="7" t="str">
        <f t="shared" si="3"/>
        <v/>
      </c>
      <c r="B129" s="16"/>
      <c r="C129" s="16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4" t="str">
        <f t="shared" si="4"/>
        <v/>
      </c>
      <c r="O129" s="12"/>
      <c r="P129" s="8"/>
      <c r="Q129" s="8"/>
      <c r="R129" s="8"/>
      <c r="S129" s="7" t="str">
        <f t="shared" si="5"/>
        <v/>
      </c>
    </row>
    <row r="130" spans="1:19">
      <c r="A130" s="7" t="str">
        <f t="shared" si="3"/>
        <v/>
      </c>
      <c r="B130" s="16"/>
      <c r="C130" s="16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4" t="str">
        <f t="shared" si="4"/>
        <v/>
      </c>
      <c r="O130" s="12"/>
      <c r="P130" s="8"/>
      <c r="Q130" s="8"/>
      <c r="R130" s="8"/>
      <c r="S130" s="7" t="str">
        <f t="shared" si="5"/>
        <v/>
      </c>
    </row>
    <row r="131" spans="1:19">
      <c r="A131" s="7" t="str">
        <f t="shared" si="3"/>
        <v/>
      </c>
      <c r="B131" s="16"/>
      <c r="C131" s="16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4" t="str">
        <f t="shared" si="4"/>
        <v/>
      </c>
      <c r="O131" s="12"/>
      <c r="P131" s="8"/>
      <c r="Q131" s="8"/>
      <c r="R131" s="8"/>
      <c r="S131" s="7" t="str">
        <f t="shared" si="5"/>
        <v/>
      </c>
    </row>
    <row r="132" spans="1:19">
      <c r="A132" s="7" t="str">
        <f t="shared" si="3"/>
        <v/>
      </c>
      <c r="B132" s="16"/>
      <c r="C132" s="16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4" t="str">
        <f t="shared" si="4"/>
        <v/>
      </c>
      <c r="O132" s="12"/>
      <c r="P132" s="8"/>
      <c r="Q132" s="8"/>
      <c r="R132" s="8"/>
      <c r="S132" s="7" t="str">
        <f t="shared" si="5"/>
        <v/>
      </c>
    </row>
    <row r="133" spans="1:19">
      <c r="A133" s="7" t="str">
        <f t="shared" si="3"/>
        <v/>
      </c>
      <c r="B133" s="16"/>
      <c r="C133" s="16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4" t="str">
        <f t="shared" si="4"/>
        <v/>
      </c>
      <c r="O133" s="12"/>
      <c r="P133" s="8"/>
      <c r="Q133" s="8"/>
      <c r="R133" s="8"/>
      <c r="S133" s="7" t="str">
        <f t="shared" si="5"/>
        <v/>
      </c>
    </row>
    <row r="134" spans="1:19">
      <c r="A134" s="7" t="str">
        <f t="shared" si="3"/>
        <v/>
      </c>
      <c r="B134" s="16"/>
      <c r="C134" s="16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4" t="str">
        <f t="shared" si="4"/>
        <v/>
      </c>
      <c r="O134" s="12"/>
      <c r="P134" s="8"/>
      <c r="Q134" s="8"/>
      <c r="R134" s="8"/>
      <c r="S134" s="7" t="str">
        <f t="shared" si="5"/>
        <v/>
      </c>
    </row>
    <row r="135" spans="1:19">
      <c r="A135" s="7" t="str">
        <f t="shared" ref="A135:A198" si="6">IF(B135="","",ROW()-6)</f>
        <v/>
      </c>
      <c r="B135" s="16"/>
      <c r="C135" s="16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4" t="str">
        <f t="shared" ref="N135:N198" si="7">IF(OR(L135="",M135="",M135=0),"",L135/M135)</f>
        <v/>
      </c>
      <c r="O135" s="12"/>
      <c r="P135" s="8"/>
      <c r="Q135" s="8"/>
      <c r="R135" s="8"/>
      <c r="S135" s="7" t="str">
        <f t="shared" ref="S135:S198" si="8">IF(B135="","",IF(AND(B135=INT(B135),C135=INT(C135),B135&gt;=9,B135&lt;=23,C135&gt;=3,C135&lt;=B135,D135&gt;0,E135&gt;=45,E135&lt;=58,F135&gt;=68,F135&lt;=85,G135&gt;=25,G135&lt;=100,L135&gt;0,M135&gt;0,O135=0),"OK","BŁĄD"))</f>
        <v/>
      </c>
    </row>
    <row r="136" spans="1:19">
      <c r="A136" s="7" t="str">
        <f t="shared" si="6"/>
        <v/>
      </c>
      <c r="B136" s="16"/>
      <c r="C136" s="16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4" t="str">
        <f t="shared" si="7"/>
        <v/>
      </c>
      <c r="O136" s="12"/>
      <c r="P136" s="8"/>
      <c r="Q136" s="8"/>
      <c r="R136" s="8"/>
      <c r="S136" s="7" t="str">
        <f t="shared" si="8"/>
        <v/>
      </c>
    </row>
    <row r="137" spans="1:19">
      <c r="A137" s="7" t="str">
        <f t="shared" si="6"/>
        <v/>
      </c>
      <c r="B137" s="16"/>
      <c r="C137" s="16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4" t="str">
        <f t="shared" si="7"/>
        <v/>
      </c>
      <c r="O137" s="12"/>
      <c r="P137" s="8"/>
      <c r="Q137" s="8"/>
      <c r="R137" s="8"/>
      <c r="S137" s="7" t="str">
        <f t="shared" si="8"/>
        <v/>
      </c>
    </row>
    <row r="138" spans="1:19">
      <c r="A138" s="7" t="str">
        <f t="shared" si="6"/>
        <v/>
      </c>
      <c r="B138" s="16"/>
      <c r="C138" s="16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4" t="str">
        <f t="shared" si="7"/>
        <v/>
      </c>
      <c r="O138" s="12"/>
      <c r="P138" s="8"/>
      <c r="Q138" s="8"/>
      <c r="R138" s="8"/>
      <c r="S138" s="7" t="str">
        <f t="shared" si="8"/>
        <v/>
      </c>
    </row>
    <row r="139" spans="1:19">
      <c r="A139" s="7" t="str">
        <f t="shared" si="6"/>
        <v/>
      </c>
      <c r="B139" s="16"/>
      <c r="C139" s="16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4" t="str">
        <f t="shared" si="7"/>
        <v/>
      </c>
      <c r="O139" s="12"/>
      <c r="P139" s="8"/>
      <c r="Q139" s="8"/>
      <c r="R139" s="8"/>
      <c r="S139" s="7" t="str">
        <f t="shared" si="8"/>
        <v/>
      </c>
    </row>
    <row r="140" spans="1:19">
      <c r="A140" s="7" t="str">
        <f t="shared" si="6"/>
        <v/>
      </c>
      <c r="B140" s="16"/>
      <c r="C140" s="16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4" t="str">
        <f t="shared" si="7"/>
        <v/>
      </c>
      <c r="O140" s="12"/>
      <c r="P140" s="8"/>
      <c r="Q140" s="8"/>
      <c r="R140" s="8"/>
      <c r="S140" s="7" t="str">
        <f t="shared" si="8"/>
        <v/>
      </c>
    </row>
    <row r="141" spans="1:19">
      <c r="A141" s="7" t="str">
        <f t="shared" si="6"/>
        <v/>
      </c>
      <c r="B141" s="16"/>
      <c r="C141" s="16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4" t="str">
        <f t="shared" si="7"/>
        <v/>
      </c>
      <c r="O141" s="12"/>
      <c r="P141" s="8"/>
      <c r="Q141" s="8"/>
      <c r="R141" s="8"/>
      <c r="S141" s="7" t="str">
        <f t="shared" si="8"/>
        <v/>
      </c>
    </row>
    <row r="142" spans="1:19">
      <c r="A142" s="7" t="str">
        <f t="shared" si="6"/>
        <v/>
      </c>
      <c r="B142" s="16"/>
      <c r="C142" s="16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4" t="str">
        <f t="shared" si="7"/>
        <v/>
      </c>
      <c r="O142" s="12"/>
      <c r="P142" s="8"/>
      <c r="Q142" s="8"/>
      <c r="R142" s="8"/>
      <c r="S142" s="7" t="str">
        <f t="shared" si="8"/>
        <v/>
      </c>
    </row>
    <row r="143" spans="1:19">
      <c r="A143" s="7" t="str">
        <f t="shared" si="6"/>
        <v/>
      </c>
      <c r="B143" s="16"/>
      <c r="C143" s="16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4" t="str">
        <f t="shared" si="7"/>
        <v/>
      </c>
      <c r="O143" s="12"/>
      <c r="P143" s="8"/>
      <c r="Q143" s="8"/>
      <c r="R143" s="8"/>
      <c r="S143" s="7" t="str">
        <f t="shared" si="8"/>
        <v/>
      </c>
    </row>
    <row r="144" spans="1:19">
      <c r="A144" s="7" t="str">
        <f t="shared" si="6"/>
        <v/>
      </c>
      <c r="B144" s="16"/>
      <c r="C144" s="16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4" t="str">
        <f t="shared" si="7"/>
        <v/>
      </c>
      <c r="O144" s="12"/>
      <c r="P144" s="8"/>
      <c r="Q144" s="8"/>
      <c r="R144" s="8"/>
      <c r="S144" s="7" t="str">
        <f t="shared" si="8"/>
        <v/>
      </c>
    </row>
    <row r="145" spans="1:19">
      <c r="A145" s="7" t="str">
        <f t="shared" si="6"/>
        <v/>
      </c>
      <c r="B145" s="16"/>
      <c r="C145" s="16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4" t="str">
        <f t="shared" si="7"/>
        <v/>
      </c>
      <c r="O145" s="12"/>
      <c r="P145" s="8"/>
      <c r="Q145" s="8"/>
      <c r="R145" s="8"/>
      <c r="S145" s="7" t="str">
        <f t="shared" si="8"/>
        <v/>
      </c>
    </row>
    <row r="146" spans="1:19">
      <c r="A146" s="7" t="str">
        <f t="shared" si="6"/>
        <v/>
      </c>
      <c r="B146" s="16"/>
      <c r="C146" s="16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4" t="str">
        <f t="shared" si="7"/>
        <v/>
      </c>
      <c r="O146" s="12"/>
      <c r="P146" s="8"/>
      <c r="Q146" s="8"/>
      <c r="R146" s="8"/>
      <c r="S146" s="7" t="str">
        <f t="shared" si="8"/>
        <v/>
      </c>
    </row>
    <row r="147" spans="1:19">
      <c r="A147" s="7" t="str">
        <f t="shared" si="6"/>
        <v/>
      </c>
      <c r="B147" s="16"/>
      <c r="C147" s="16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4" t="str">
        <f t="shared" si="7"/>
        <v/>
      </c>
      <c r="O147" s="12"/>
      <c r="P147" s="8"/>
      <c r="Q147" s="8"/>
      <c r="R147" s="8"/>
      <c r="S147" s="7" t="str">
        <f t="shared" si="8"/>
        <v/>
      </c>
    </row>
    <row r="148" spans="1:19">
      <c r="A148" s="7" t="str">
        <f t="shared" si="6"/>
        <v/>
      </c>
      <c r="B148" s="16"/>
      <c r="C148" s="16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4" t="str">
        <f t="shared" si="7"/>
        <v/>
      </c>
      <c r="O148" s="12"/>
      <c r="P148" s="8"/>
      <c r="Q148" s="8"/>
      <c r="R148" s="8"/>
      <c r="S148" s="7" t="str">
        <f t="shared" si="8"/>
        <v/>
      </c>
    </row>
    <row r="149" spans="1:19">
      <c r="A149" s="7" t="str">
        <f t="shared" si="6"/>
        <v/>
      </c>
      <c r="B149" s="16"/>
      <c r="C149" s="16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4" t="str">
        <f t="shared" si="7"/>
        <v/>
      </c>
      <c r="O149" s="12"/>
      <c r="P149" s="8"/>
      <c r="Q149" s="8"/>
      <c r="R149" s="8"/>
      <c r="S149" s="7" t="str">
        <f t="shared" si="8"/>
        <v/>
      </c>
    </row>
    <row r="150" spans="1:19">
      <c r="A150" s="7" t="str">
        <f t="shared" si="6"/>
        <v/>
      </c>
      <c r="B150" s="16"/>
      <c r="C150" s="16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4" t="str">
        <f t="shared" si="7"/>
        <v/>
      </c>
      <c r="O150" s="12"/>
      <c r="P150" s="8"/>
      <c r="Q150" s="8"/>
      <c r="R150" s="8"/>
      <c r="S150" s="7" t="str">
        <f t="shared" si="8"/>
        <v/>
      </c>
    </row>
    <row r="151" spans="1:19">
      <c r="A151" s="7" t="str">
        <f t="shared" si="6"/>
        <v/>
      </c>
      <c r="B151" s="16"/>
      <c r="C151" s="16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4" t="str">
        <f t="shared" si="7"/>
        <v/>
      </c>
      <c r="O151" s="12"/>
      <c r="P151" s="8"/>
      <c r="Q151" s="8"/>
      <c r="R151" s="8"/>
      <c r="S151" s="7" t="str">
        <f t="shared" si="8"/>
        <v/>
      </c>
    </row>
    <row r="152" spans="1:19">
      <c r="A152" s="7" t="str">
        <f t="shared" si="6"/>
        <v/>
      </c>
      <c r="B152" s="16"/>
      <c r="C152" s="16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4" t="str">
        <f t="shared" si="7"/>
        <v/>
      </c>
      <c r="O152" s="12"/>
      <c r="P152" s="8"/>
      <c r="Q152" s="8"/>
      <c r="R152" s="8"/>
      <c r="S152" s="7" t="str">
        <f t="shared" si="8"/>
        <v/>
      </c>
    </row>
    <row r="153" spans="1:19">
      <c r="A153" s="7" t="str">
        <f t="shared" si="6"/>
        <v/>
      </c>
      <c r="B153" s="16"/>
      <c r="C153" s="16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4" t="str">
        <f t="shared" si="7"/>
        <v/>
      </c>
      <c r="O153" s="12"/>
      <c r="P153" s="8"/>
      <c r="Q153" s="8"/>
      <c r="R153" s="8"/>
      <c r="S153" s="7" t="str">
        <f t="shared" si="8"/>
        <v/>
      </c>
    </row>
    <row r="154" spans="1:19">
      <c r="A154" s="7" t="str">
        <f t="shared" si="6"/>
        <v/>
      </c>
      <c r="B154" s="16"/>
      <c r="C154" s="16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4" t="str">
        <f t="shared" si="7"/>
        <v/>
      </c>
      <c r="O154" s="12"/>
      <c r="P154" s="8"/>
      <c r="Q154" s="8"/>
      <c r="R154" s="8"/>
      <c r="S154" s="7" t="str">
        <f t="shared" si="8"/>
        <v/>
      </c>
    </row>
    <row r="155" spans="1:19">
      <c r="A155" s="7" t="str">
        <f t="shared" si="6"/>
        <v/>
      </c>
      <c r="B155" s="16"/>
      <c r="C155" s="16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4" t="str">
        <f t="shared" si="7"/>
        <v/>
      </c>
      <c r="O155" s="12"/>
      <c r="P155" s="8"/>
      <c r="Q155" s="8"/>
      <c r="R155" s="8"/>
      <c r="S155" s="7" t="str">
        <f t="shared" si="8"/>
        <v/>
      </c>
    </row>
    <row r="156" spans="1:19">
      <c r="A156" s="7" t="str">
        <f t="shared" si="6"/>
        <v/>
      </c>
      <c r="B156" s="16"/>
      <c r="C156" s="16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4" t="str">
        <f t="shared" si="7"/>
        <v/>
      </c>
      <c r="O156" s="12"/>
      <c r="P156" s="8"/>
      <c r="Q156" s="8"/>
      <c r="R156" s="8"/>
      <c r="S156" s="7" t="str">
        <f t="shared" si="8"/>
        <v/>
      </c>
    </row>
    <row r="157" spans="1:19">
      <c r="A157" s="7" t="str">
        <f t="shared" si="6"/>
        <v/>
      </c>
      <c r="B157" s="16"/>
      <c r="C157" s="16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4" t="str">
        <f t="shared" si="7"/>
        <v/>
      </c>
      <c r="O157" s="12"/>
      <c r="P157" s="8"/>
      <c r="Q157" s="8"/>
      <c r="R157" s="8"/>
      <c r="S157" s="7" t="str">
        <f t="shared" si="8"/>
        <v/>
      </c>
    </row>
    <row r="158" spans="1:19">
      <c r="A158" s="7" t="str">
        <f t="shared" si="6"/>
        <v/>
      </c>
      <c r="B158" s="16"/>
      <c r="C158" s="16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4" t="str">
        <f t="shared" si="7"/>
        <v/>
      </c>
      <c r="O158" s="12"/>
      <c r="P158" s="8"/>
      <c r="Q158" s="8"/>
      <c r="R158" s="8"/>
      <c r="S158" s="7" t="str">
        <f t="shared" si="8"/>
        <v/>
      </c>
    </row>
    <row r="159" spans="1:19">
      <c r="A159" s="7" t="str">
        <f t="shared" si="6"/>
        <v/>
      </c>
      <c r="B159" s="16"/>
      <c r="C159" s="16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4" t="str">
        <f t="shared" si="7"/>
        <v/>
      </c>
      <c r="O159" s="12"/>
      <c r="P159" s="8"/>
      <c r="Q159" s="8"/>
      <c r="R159" s="8"/>
      <c r="S159" s="7" t="str">
        <f t="shared" si="8"/>
        <v/>
      </c>
    </row>
    <row r="160" spans="1:19">
      <c r="A160" s="7" t="str">
        <f t="shared" si="6"/>
        <v/>
      </c>
      <c r="B160" s="16"/>
      <c r="C160" s="16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4" t="str">
        <f t="shared" si="7"/>
        <v/>
      </c>
      <c r="O160" s="12"/>
      <c r="P160" s="8"/>
      <c r="Q160" s="8"/>
      <c r="R160" s="8"/>
      <c r="S160" s="7" t="str">
        <f t="shared" si="8"/>
        <v/>
      </c>
    </row>
    <row r="161" spans="1:19">
      <c r="A161" s="7" t="str">
        <f t="shared" si="6"/>
        <v/>
      </c>
      <c r="B161" s="16"/>
      <c r="C161" s="16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4" t="str">
        <f t="shared" si="7"/>
        <v/>
      </c>
      <c r="O161" s="12"/>
      <c r="P161" s="8"/>
      <c r="Q161" s="8"/>
      <c r="R161" s="8"/>
      <c r="S161" s="7" t="str">
        <f t="shared" si="8"/>
        <v/>
      </c>
    </row>
    <row r="162" spans="1:19">
      <c r="A162" s="7" t="str">
        <f t="shared" si="6"/>
        <v/>
      </c>
      <c r="B162" s="16"/>
      <c r="C162" s="16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4" t="str">
        <f t="shared" si="7"/>
        <v/>
      </c>
      <c r="O162" s="12"/>
      <c r="P162" s="8"/>
      <c r="Q162" s="8"/>
      <c r="R162" s="8"/>
      <c r="S162" s="7" t="str">
        <f t="shared" si="8"/>
        <v/>
      </c>
    </row>
    <row r="163" spans="1:19">
      <c r="A163" s="7" t="str">
        <f t="shared" si="6"/>
        <v/>
      </c>
      <c r="B163" s="16"/>
      <c r="C163" s="16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4" t="str">
        <f t="shared" si="7"/>
        <v/>
      </c>
      <c r="O163" s="12"/>
      <c r="P163" s="8"/>
      <c r="Q163" s="8"/>
      <c r="R163" s="8"/>
      <c r="S163" s="7" t="str">
        <f t="shared" si="8"/>
        <v/>
      </c>
    </row>
    <row r="164" spans="1:19">
      <c r="A164" s="7" t="str">
        <f t="shared" si="6"/>
        <v/>
      </c>
      <c r="B164" s="16"/>
      <c r="C164" s="16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4" t="str">
        <f t="shared" si="7"/>
        <v/>
      </c>
      <c r="O164" s="12"/>
      <c r="P164" s="8"/>
      <c r="Q164" s="8"/>
      <c r="R164" s="8"/>
      <c r="S164" s="7" t="str">
        <f t="shared" si="8"/>
        <v/>
      </c>
    </row>
    <row r="165" spans="1:19">
      <c r="A165" s="7" t="str">
        <f t="shared" si="6"/>
        <v/>
      </c>
      <c r="B165" s="16"/>
      <c r="C165" s="16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4" t="str">
        <f t="shared" si="7"/>
        <v/>
      </c>
      <c r="O165" s="12"/>
      <c r="P165" s="8"/>
      <c r="Q165" s="8"/>
      <c r="R165" s="8"/>
      <c r="S165" s="7" t="str">
        <f t="shared" si="8"/>
        <v/>
      </c>
    </row>
    <row r="166" spans="1:19">
      <c r="A166" s="7" t="str">
        <f t="shared" si="6"/>
        <v/>
      </c>
      <c r="B166" s="16"/>
      <c r="C166" s="16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4" t="str">
        <f t="shared" si="7"/>
        <v/>
      </c>
      <c r="O166" s="12"/>
      <c r="P166" s="8"/>
      <c r="Q166" s="8"/>
      <c r="R166" s="8"/>
      <c r="S166" s="7" t="str">
        <f t="shared" si="8"/>
        <v/>
      </c>
    </row>
    <row r="167" spans="1:19">
      <c r="A167" s="7" t="str">
        <f t="shared" si="6"/>
        <v/>
      </c>
      <c r="B167" s="16"/>
      <c r="C167" s="16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4" t="str">
        <f t="shared" si="7"/>
        <v/>
      </c>
      <c r="O167" s="12"/>
      <c r="P167" s="8"/>
      <c r="Q167" s="8"/>
      <c r="R167" s="8"/>
      <c r="S167" s="7" t="str">
        <f t="shared" si="8"/>
        <v/>
      </c>
    </row>
    <row r="168" spans="1:19">
      <c r="A168" s="7" t="str">
        <f t="shared" si="6"/>
        <v/>
      </c>
      <c r="B168" s="16"/>
      <c r="C168" s="16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4" t="str">
        <f t="shared" si="7"/>
        <v/>
      </c>
      <c r="O168" s="12"/>
      <c r="P168" s="8"/>
      <c r="Q168" s="8"/>
      <c r="R168" s="8"/>
      <c r="S168" s="7" t="str">
        <f t="shared" si="8"/>
        <v/>
      </c>
    </row>
    <row r="169" spans="1:19">
      <c r="A169" s="7" t="str">
        <f t="shared" si="6"/>
        <v/>
      </c>
      <c r="B169" s="16"/>
      <c r="C169" s="16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4" t="str">
        <f t="shared" si="7"/>
        <v/>
      </c>
      <c r="O169" s="12"/>
      <c r="P169" s="8"/>
      <c r="Q169" s="8"/>
      <c r="R169" s="8"/>
      <c r="S169" s="7" t="str">
        <f t="shared" si="8"/>
        <v/>
      </c>
    </row>
    <row r="170" spans="1:19">
      <c r="A170" s="7" t="str">
        <f t="shared" si="6"/>
        <v/>
      </c>
      <c r="B170" s="16"/>
      <c r="C170" s="16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4" t="str">
        <f t="shared" si="7"/>
        <v/>
      </c>
      <c r="O170" s="12"/>
      <c r="P170" s="8"/>
      <c r="Q170" s="8"/>
      <c r="R170" s="8"/>
      <c r="S170" s="7" t="str">
        <f t="shared" si="8"/>
        <v/>
      </c>
    </row>
    <row r="171" spans="1:19">
      <c r="A171" s="7" t="str">
        <f t="shared" si="6"/>
        <v/>
      </c>
      <c r="B171" s="16"/>
      <c r="C171" s="16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4" t="str">
        <f t="shared" si="7"/>
        <v/>
      </c>
      <c r="O171" s="12"/>
      <c r="P171" s="8"/>
      <c r="Q171" s="8"/>
      <c r="R171" s="8"/>
      <c r="S171" s="7" t="str">
        <f t="shared" si="8"/>
        <v/>
      </c>
    </row>
    <row r="172" spans="1:19">
      <c r="A172" s="7" t="str">
        <f t="shared" si="6"/>
        <v/>
      </c>
      <c r="B172" s="16"/>
      <c r="C172" s="16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4" t="str">
        <f t="shared" si="7"/>
        <v/>
      </c>
      <c r="O172" s="12"/>
      <c r="P172" s="8"/>
      <c r="Q172" s="8"/>
      <c r="R172" s="8"/>
      <c r="S172" s="7" t="str">
        <f t="shared" si="8"/>
        <v/>
      </c>
    </row>
    <row r="173" spans="1:19">
      <c r="A173" s="7" t="str">
        <f t="shared" si="6"/>
        <v/>
      </c>
      <c r="B173" s="16"/>
      <c r="C173" s="16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4" t="str">
        <f t="shared" si="7"/>
        <v/>
      </c>
      <c r="O173" s="12"/>
      <c r="P173" s="8"/>
      <c r="Q173" s="8"/>
      <c r="R173" s="8"/>
      <c r="S173" s="7" t="str">
        <f t="shared" si="8"/>
        <v/>
      </c>
    </row>
    <row r="174" spans="1:19">
      <c r="A174" s="7" t="str">
        <f t="shared" si="6"/>
        <v/>
      </c>
      <c r="B174" s="16"/>
      <c r="C174" s="16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4" t="str">
        <f t="shared" si="7"/>
        <v/>
      </c>
      <c r="O174" s="12"/>
      <c r="P174" s="8"/>
      <c r="Q174" s="8"/>
      <c r="R174" s="8"/>
      <c r="S174" s="7" t="str">
        <f t="shared" si="8"/>
        <v/>
      </c>
    </row>
    <row r="175" spans="1:19">
      <c r="A175" s="7" t="str">
        <f t="shared" si="6"/>
        <v/>
      </c>
      <c r="B175" s="16"/>
      <c r="C175" s="16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4" t="str">
        <f t="shared" si="7"/>
        <v/>
      </c>
      <c r="O175" s="12"/>
      <c r="P175" s="8"/>
      <c r="Q175" s="8"/>
      <c r="R175" s="8"/>
      <c r="S175" s="7" t="str">
        <f t="shared" si="8"/>
        <v/>
      </c>
    </row>
    <row r="176" spans="1:19">
      <c r="A176" s="7" t="str">
        <f t="shared" si="6"/>
        <v/>
      </c>
      <c r="B176" s="16"/>
      <c r="C176" s="16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4" t="str">
        <f t="shared" si="7"/>
        <v/>
      </c>
      <c r="O176" s="12"/>
      <c r="P176" s="8"/>
      <c r="Q176" s="8"/>
      <c r="R176" s="8"/>
      <c r="S176" s="7" t="str">
        <f t="shared" si="8"/>
        <v/>
      </c>
    </row>
    <row r="177" spans="1:19">
      <c r="A177" s="7" t="str">
        <f t="shared" si="6"/>
        <v/>
      </c>
      <c r="B177" s="16"/>
      <c r="C177" s="16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4" t="str">
        <f t="shared" si="7"/>
        <v/>
      </c>
      <c r="O177" s="12"/>
      <c r="P177" s="8"/>
      <c r="Q177" s="8"/>
      <c r="R177" s="8"/>
      <c r="S177" s="7" t="str">
        <f t="shared" si="8"/>
        <v/>
      </c>
    </row>
    <row r="178" spans="1:19">
      <c r="A178" s="7" t="str">
        <f t="shared" si="6"/>
        <v/>
      </c>
      <c r="B178" s="16"/>
      <c r="C178" s="16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4" t="str">
        <f t="shared" si="7"/>
        <v/>
      </c>
      <c r="O178" s="12"/>
      <c r="P178" s="8"/>
      <c r="Q178" s="8"/>
      <c r="R178" s="8"/>
      <c r="S178" s="7" t="str">
        <f t="shared" si="8"/>
        <v/>
      </c>
    </row>
    <row r="179" spans="1:19">
      <c r="A179" s="7" t="str">
        <f t="shared" si="6"/>
        <v/>
      </c>
      <c r="B179" s="16"/>
      <c r="C179" s="16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4" t="str">
        <f t="shared" si="7"/>
        <v/>
      </c>
      <c r="O179" s="12"/>
      <c r="P179" s="8"/>
      <c r="Q179" s="8"/>
      <c r="R179" s="8"/>
      <c r="S179" s="7" t="str">
        <f t="shared" si="8"/>
        <v/>
      </c>
    </row>
    <row r="180" spans="1:19">
      <c r="A180" s="7" t="str">
        <f t="shared" si="6"/>
        <v/>
      </c>
      <c r="B180" s="16"/>
      <c r="C180" s="16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4" t="str">
        <f t="shared" si="7"/>
        <v/>
      </c>
      <c r="O180" s="12"/>
      <c r="P180" s="8"/>
      <c r="Q180" s="8"/>
      <c r="R180" s="8"/>
      <c r="S180" s="7" t="str">
        <f t="shared" si="8"/>
        <v/>
      </c>
    </row>
    <row r="181" spans="1:19">
      <c r="A181" s="7" t="str">
        <f t="shared" si="6"/>
        <v/>
      </c>
      <c r="B181" s="16"/>
      <c r="C181" s="16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4" t="str">
        <f t="shared" si="7"/>
        <v/>
      </c>
      <c r="O181" s="12"/>
      <c r="P181" s="8"/>
      <c r="Q181" s="8"/>
      <c r="R181" s="8"/>
      <c r="S181" s="7" t="str">
        <f t="shared" si="8"/>
        <v/>
      </c>
    </row>
    <row r="182" spans="1:19">
      <c r="A182" s="7" t="str">
        <f t="shared" si="6"/>
        <v/>
      </c>
      <c r="B182" s="16"/>
      <c r="C182" s="16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4" t="str">
        <f t="shared" si="7"/>
        <v/>
      </c>
      <c r="O182" s="12"/>
      <c r="P182" s="8"/>
      <c r="Q182" s="8"/>
      <c r="R182" s="8"/>
      <c r="S182" s="7" t="str">
        <f t="shared" si="8"/>
        <v/>
      </c>
    </row>
    <row r="183" spans="1:19">
      <c r="A183" s="7" t="str">
        <f t="shared" si="6"/>
        <v/>
      </c>
      <c r="B183" s="16"/>
      <c r="C183" s="16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4" t="str">
        <f t="shared" si="7"/>
        <v/>
      </c>
      <c r="O183" s="12"/>
      <c r="P183" s="8"/>
      <c r="Q183" s="8"/>
      <c r="R183" s="8"/>
      <c r="S183" s="7" t="str">
        <f t="shared" si="8"/>
        <v/>
      </c>
    </row>
    <row r="184" spans="1:19">
      <c r="A184" s="7" t="str">
        <f t="shared" si="6"/>
        <v/>
      </c>
      <c r="B184" s="16"/>
      <c r="C184" s="16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4" t="str">
        <f t="shared" si="7"/>
        <v/>
      </c>
      <c r="O184" s="12"/>
      <c r="P184" s="8"/>
      <c r="Q184" s="8"/>
      <c r="R184" s="8"/>
      <c r="S184" s="7" t="str">
        <f t="shared" si="8"/>
        <v/>
      </c>
    </row>
    <row r="185" spans="1:19">
      <c r="A185" s="7" t="str">
        <f t="shared" si="6"/>
        <v/>
      </c>
      <c r="B185" s="16"/>
      <c r="C185" s="16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4" t="str">
        <f t="shared" si="7"/>
        <v/>
      </c>
      <c r="O185" s="12"/>
      <c r="P185" s="8"/>
      <c r="Q185" s="8"/>
      <c r="R185" s="8"/>
      <c r="S185" s="7" t="str">
        <f t="shared" si="8"/>
        <v/>
      </c>
    </row>
    <row r="186" spans="1:19">
      <c r="A186" s="7" t="str">
        <f t="shared" si="6"/>
        <v/>
      </c>
      <c r="B186" s="16"/>
      <c r="C186" s="16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4" t="str">
        <f t="shared" si="7"/>
        <v/>
      </c>
      <c r="O186" s="12"/>
      <c r="P186" s="8"/>
      <c r="Q186" s="8"/>
      <c r="R186" s="8"/>
      <c r="S186" s="7" t="str">
        <f t="shared" si="8"/>
        <v/>
      </c>
    </row>
    <row r="187" spans="1:19">
      <c r="A187" s="7" t="str">
        <f t="shared" si="6"/>
        <v/>
      </c>
      <c r="B187" s="16"/>
      <c r="C187" s="16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4" t="str">
        <f t="shared" si="7"/>
        <v/>
      </c>
      <c r="O187" s="12"/>
      <c r="P187" s="8"/>
      <c r="Q187" s="8"/>
      <c r="R187" s="8"/>
      <c r="S187" s="7" t="str">
        <f t="shared" si="8"/>
        <v/>
      </c>
    </row>
    <row r="188" spans="1:19">
      <c r="A188" s="7" t="str">
        <f t="shared" si="6"/>
        <v/>
      </c>
      <c r="B188" s="16"/>
      <c r="C188" s="16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4" t="str">
        <f t="shared" si="7"/>
        <v/>
      </c>
      <c r="O188" s="12"/>
      <c r="P188" s="8"/>
      <c r="Q188" s="8"/>
      <c r="R188" s="8"/>
      <c r="S188" s="7" t="str">
        <f t="shared" si="8"/>
        <v/>
      </c>
    </row>
    <row r="189" spans="1:19">
      <c r="A189" s="7" t="str">
        <f t="shared" si="6"/>
        <v/>
      </c>
      <c r="B189" s="16"/>
      <c r="C189" s="16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4" t="str">
        <f t="shared" si="7"/>
        <v/>
      </c>
      <c r="O189" s="12"/>
      <c r="P189" s="8"/>
      <c r="Q189" s="8"/>
      <c r="R189" s="8"/>
      <c r="S189" s="7" t="str">
        <f t="shared" si="8"/>
        <v/>
      </c>
    </row>
    <row r="190" spans="1:19">
      <c r="A190" s="7" t="str">
        <f t="shared" si="6"/>
        <v/>
      </c>
      <c r="B190" s="16"/>
      <c r="C190" s="16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4" t="str">
        <f t="shared" si="7"/>
        <v/>
      </c>
      <c r="O190" s="12"/>
      <c r="P190" s="8"/>
      <c r="Q190" s="8"/>
      <c r="R190" s="8"/>
      <c r="S190" s="7" t="str">
        <f t="shared" si="8"/>
        <v/>
      </c>
    </row>
    <row r="191" spans="1:19">
      <c r="A191" s="7" t="str">
        <f t="shared" si="6"/>
        <v/>
      </c>
      <c r="B191" s="16"/>
      <c r="C191" s="16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4" t="str">
        <f t="shared" si="7"/>
        <v/>
      </c>
      <c r="O191" s="12"/>
      <c r="P191" s="8"/>
      <c r="Q191" s="8"/>
      <c r="R191" s="8"/>
      <c r="S191" s="7" t="str">
        <f t="shared" si="8"/>
        <v/>
      </c>
    </row>
    <row r="192" spans="1:19">
      <c r="A192" s="7" t="str">
        <f t="shared" si="6"/>
        <v/>
      </c>
      <c r="B192" s="16"/>
      <c r="C192" s="16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4" t="str">
        <f t="shared" si="7"/>
        <v/>
      </c>
      <c r="O192" s="12"/>
      <c r="P192" s="8"/>
      <c r="Q192" s="8"/>
      <c r="R192" s="8"/>
      <c r="S192" s="7" t="str">
        <f t="shared" si="8"/>
        <v/>
      </c>
    </row>
    <row r="193" spans="1:19">
      <c r="A193" s="7" t="str">
        <f t="shared" si="6"/>
        <v/>
      </c>
      <c r="B193" s="16"/>
      <c r="C193" s="16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4" t="str">
        <f t="shared" si="7"/>
        <v/>
      </c>
      <c r="O193" s="12"/>
      <c r="P193" s="8"/>
      <c r="Q193" s="8"/>
      <c r="R193" s="8"/>
      <c r="S193" s="7" t="str">
        <f t="shared" si="8"/>
        <v/>
      </c>
    </row>
    <row r="194" spans="1:19">
      <c r="A194" s="7" t="str">
        <f t="shared" si="6"/>
        <v/>
      </c>
      <c r="B194" s="16"/>
      <c r="C194" s="16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4" t="str">
        <f t="shared" si="7"/>
        <v/>
      </c>
      <c r="O194" s="12"/>
      <c r="P194" s="8"/>
      <c r="Q194" s="8"/>
      <c r="R194" s="8"/>
      <c r="S194" s="7" t="str">
        <f t="shared" si="8"/>
        <v/>
      </c>
    </row>
    <row r="195" spans="1:19">
      <c r="A195" s="7" t="str">
        <f t="shared" si="6"/>
        <v/>
      </c>
      <c r="B195" s="16"/>
      <c r="C195" s="16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4" t="str">
        <f t="shared" si="7"/>
        <v/>
      </c>
      <c r="O195" s="12"/>
      <c r="P195" s="8"/>
      <c r="Q195" s="8"/>
      <c r="R195" s="8"/>
      <c r="S195" s="7" t="str">
        <f t="shared" si="8"/>
        <v/>
      </c>
    </row>
    <row r="196" spans="1:19">
      <c r="A196" s="7" t="str">
        <f t="shared" si="6"/>
        <v/>
      </c>
      <c r="B196" s="16"/>
      <c r="C196" s="16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4" t="str">
        <f t="shared" si="7"/>
        <v/>
      </c>
      <c r="O196" s="12"/>
      <c r="P196" s="8"/>
      <c r="Q196" s="8"/>
      <c r="R196" s="8"/>
      <c r="S196" s="7" t="str">
        <f t="shared" si="8"/>
        <v/>
      </c>
    </row>
    <row r="197" spans="1:19">
      <c r="A197" s="7" t="str">
        <f t="shared" si="6"/>
        <v/>
      </c>
      <c r="B197" s="16"/>
      <c r="C197" s="16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4" t="str">
        <f t="shared" si="7"/>
        <v/>
      </c>
      <c r="O197" s="12"/>
      <c r="P197" s="8"/>
      <c r="Q197" s="8"/>
      <c r="R197" s="8"/>
      <c r="S197" s="7" t="str">
        <f t="shared" si="8"/>
        <v/>
      </c>
    </row>
    <row r="198" spans="1:19">
      <c r="A198" s="7" t="str">
        <f t="shared" si="6"/>
        <v/>
      </c>
      <c r="B198" s="16"/>
      <c r="C198" s="16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4" t="str">
        <f t="shared" si="7"/>
        <v/>
      </c>
      <c r="O198" s="12"/>
      <c r="P198" s="8"/>
      <c r="Q198" s="8"/>
      <c r="R198" s="8"/>
      <c r="S198" s="7" t="str">
        <f t="shared" si="8"/>
        <v/>
      </c>
    </row>
    <row r="199" spans="1:19">
      <c r="A199" s="7" t="str">
        <f t="shared" ref="A199:A262" si="9">IF(B199="","",ROW()-6)</f>
        <v/>
      </c>
      <c r="B199" s="16"/>
      <c r="C199" s="16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4" t="str">
        <f t="shared" ref="N199:N262" si="10">IF(OR(L199="",M199="",M199=0),"",L199/M199)</f>
        <v/>
      </c>
      <c r="O199" s="12"/>
      <c r="P199" s="8"/>
      <c r="Q199" s="8"/>
      <c r="R199" s="8"/>
      <c r="S199" s="7" t="str">
        <f t="shared" ref="S199:S262" si="11">IF(B199="","",IF(AND(B199=INT(B199),C199=INT(C199),B199&gt;=9,B199&lt;=23,C199&gt;=3,C199&lt;=B199,D199&gt;0,E199&gt;=45,E199&lt;=58,F199&gt;=68,F199&lt;=85,G199&gt;=25,G199&lt;=100,L199&gt;0,M199&gt;0,O199=0),"OK","BŁĄD"))</f>
        <v/>
      </c>
    </row>
    <row r="200" spans="1:19">
      <c r="A200" s="7" t="str">
        <f t="shared" si="9"/>
        <v/>
      </c>
      <c r="B200" s="16"/>
      <c r="C200" s="16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4" t="str">
        <f t="shared" si="10"/>
        <v/>
      </c>
      <c r="O200" s="12"/>
      <c r="P200" s="8"/>
      <c r="Q200" s="8"/>
      <c r="R200" s="8"/>
      <c r="S200" s="7" t="str">
        <f t="shared" si="11"/>
        <v/>
      </c>
    </row>
    <row r="201" spans="1:19">
      <c r="A201" s="7" t="str">
        <f t="shared" si="9"/>
        <v/>
      </c>
      <c r="B201" s="16"/>
      <c r="C201" s="16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4" t="str">
        <f t="shared" si="10"/>
        <v/>
      </c>
      <c r="O201" s="12"/>
      <c r="P201" s="8"/>
      <c r="Q201" s="8"/>
      <c r="R201" s="8"/>
      <c r="S201" s="7" t="str">
        <f t="shared" si="11"/>
        <v/>
      </c>
    </row>
    <row r="202" spans="1:19">
      <c r="A202" s="7" t="str">
        <f t="shared" si="9"/>
        <v/>
      </c>
      <c r="B202" s="16"/>
      <c r="C202" s="16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4" t="str">
        <f t="shared" si="10"/>
        <v/>
      </c>
      <c r="O202" s="12"/>
      <c r="P202" s="8"/>
      <c r="Q202" s="8"/>
      <c r="R202" s="8"/>
      <c r="S202" s="7" t="str">
        <f t="shared" si="11"/>
        <v/>
      </c>
    </row>
    <row r="203" spans="1:19">
      <c r="A203" s="7" t="str">
        <f t="shared" si="9"/>
        <v/>
      </c>
      <c r="B203" s="16"/>
      <c r="C203" s="16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4" t="str">
        <f t="shared" si="10"/>
        <v/>
      </c>
      <c r="O203" s="12"/>
      <c r="P203" s="8"/>
      <c r="Q203" s="8"/>
      <c r="R203" s="8"/>
      <c r="S203" s="7" t="str">
        <f t="shared" si="11"/>
        <v/>
      </c>
    </row>
    <row r="204" spans="1:19">
      <c r="A204" s="7" t="str">
        <f t="shared" si="9"/>
        <v/>
      </c>
      <c r="B204" s="16"/>
      <c r="C204" s="16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4" t="str">
        <f t="shared" si="10"/>
        <v/>
      </c>
      <c r="O204" s="12"/>
      <c r="P204" s="8"/>
      <c r="Q204" s="8"/>
      <c r="R204" s="8"/>
      <c r="S204" s="7" t="str">
        <f t="shared" si="11"/>
        <v/>
      </c>
    </row>
    <row r="205" spans="1:19">
      <c r="A205" s="7" t="str">
        <f t="shared" si="9"/>
        <v/>
      </c>
      <c r="B205" s="16"/>
      <c r="C205" s="16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4" t="str">
        <f t="shared" si="10"/>
        <v/>
      </c>
      <c r="O205" s="12"/>
      <c r="P205" s="8"/>
      <c r="Q205" s="8"/>
      <c r="R205" s="8"/>
      <c r="S205" s="7" t="str">
        <f t="shared" si="11"/>
        <v/>
      </c>
    </row>
    <row r="206" spans="1:19">
      <c r="A206" s="7" t="str">
        <f t="shared" si="9"/>
        <v/>
      </c>
      <c r="B206" s="16"/>
      <c r="C206" s="16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4" t="str">
        <f t="shared" si="10"/>
        <v/>
      </c>
      <c r="O206" s="12"/>
      <c r="P206" s="8"/>
      <c r="Q206" s="8"/>
      <c r="R206" s="8"/>
      <c r="S206" s="7" t="str">
        <f t="shared" si="11"/>
        <v/>
      </c>
    </row>
    <row r="207" spans="1:19">
      <c r="A207" s="7" t="str">
        <f t="shared" si="9"/>
        <v/>
      </c>
      <c r="B207" s="16"/>
      <c r="C207" s="16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4" t="str">
        <f t="shared" si="10"/>
        <v/>
      </c>
      <c r="O207" s="12"/>
      <c r="P207" s="8"/>
      <c r="Q207" s="8"/>
      <c r="R207" s="8"/>
      <c r="S207" s="7" t="str">
        <f t="shared" si="11"/>
        <v/>
      </c>
    </row>
    <row r="208" spans="1:19">
      <c r="A208" s="7" t="str">
        <f t="shared" si="9"/>
        <v/>
      </c>
      <c r="B208" s="16"/>
      <c r="C208" s="16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4" t="str">
        <f t="shared" si="10"/>
        <v/>
      </c>
      <c r="O208" s="12"/>
      <c r="P208" s="8"/>
      <c r="Q208" s="8"/>
      <c r="R208" s="8"/>
      <c r="S208" s="7" t="str">
        <f t="shared" si="11"/>
        <v/>
      </c>
    </row>
    <row r="209" spans="1:19">
      <c r="A209" s="7" t="str">
        <f t="shared" si="9"/>
        <v/>
      </c>
      <c r="B209" s="16"/>
      <c r="C209" s="16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4" t="str">
        <f t="shared" si="10"/>
        <v/>
      </c>
      <c r="O209" s="12"/>
      <c r="P209" s="8"/>
      <c r="Q209" s="8"/>
      <c r="R209" s="8"/>
      <c r="S209" s="7" t="str">
        <f t="shared" si="11"/>
        <v/>
      </c>
    </row>
    <row r="210" spans="1:19">
      <c r="A210" s="7" t="str">
        <f t="shared" si="9"/>
        <v/>
      </c>
      <c r="B210" s="16"/>
      <c r="C210" s="16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4" t="str">
        <f t="shared" si="10"/>
        <v/>
      </c>
      <c r="O210" s="12"/>
      <c r="P210" s="8"/>
      <c r="Q210" s="8"/>
      <c r="R210" s="8"/>
      <c r="S210" s="7" t="str">
        <f t="shared" si="11"/>
        <v/>
      </c>
    </row>
    <row r="211" spans="1:19">
      <c r="A211" s="7" t="str">
        <f t="shared" si="9"/>
        <v/>
      </c>
      <c r="B211" s="16"/>
      <c r="C211" s="16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4" t="str">
        <f t="shared" si="10"/>
        <v/>
      </c>
      <c r="O211" s="12"/>
      <c r="P211" s="8"/>
      <c r="Q211" s="8"/>
      <c r="R211" s="8"/>
      <c r="S211" s="7" t="str">
        <f t="shared" si="11"/>
        <v/>
      </c>
    </row>
    <row r="212" spans="1:19">
      <c r="A212" s="7" t="str">
        <f t="shared" si="9"/>
        <v/>
      </c>
      <c r="B212" s="16"/>
      <c r="C212" s="16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4" t="str">
        <f t="shared" si="10"/>
        <v/>
      </c>
      <c r="O212" s="12"/>
      <c r="P212" s="8"/>
      <c r="Q212" s="8"/>
      <c r="R212" s="8"/>
      <c r="S212" s="7" t="str">
        <f t="shared" si="11"/>
        <v/>
      </c>
    </row>
    <row r="213" spans="1:19">
      <c r="A213" s="7" t="str">
        <f t="shared" si="9"/>
        <v/>
      </c>
      <c r="B213" s="16"/>
      <c r="C213" s="16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4" t="str">
        <f t="shared" si="10"/>
        <v/>
      </c>
      <c r="O213" s="12"/>
      <c r="P213" s="8"/>
      <c r="Q213" s="8"/>
      <c r="R213" s="8"/>
      <c r="S213" s="7" t="str">
        <f t="shared" si="11"/>
        <v/>
      </c>
    </row>
    <row r="214" spans="1:19">
      <c r="A214" s="7" t="str">
        <f t="shared" si="9"/>
        <v/>
      </c>
      <c r="B214" s="16"/>
      <c r="C214" s="16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4" t="str">
        <f t="shared" si="10"/>
        <v/>
      </c>
      <c r="O214" s="12"/>
      <c r="P214" s="8"/>
      <c r="Q214" s="8"/>
      <c r="R214" s="8"/>
      <c r="S214" s="7" t="str">
        <f t="shared" si="11"/>
        <v/>
      </c>
    </row>
    <row r="215" spans="1:19">
      <c r="A215" s="7" t="str">
        <f t="shared" si="9"/>
        <v/>
      </c>
      <c r="B215" s="16"/>
      <c r="C215" s="16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4" t="str">
        <f t="shared" si="10"/>
        <v/>
      </c>
      <c r="O215" s="12"/>
      <c r="P215" s="8"/>
      <c r="Q215" s="8"/>
      <c r="R215" s="8"/>
      <c r="S215" s="7" t="str">
        <f t="shared" si="11"/>
        <v/>
      </c>
    </row>
    <row r="216" spans="1:19">
      <c r="A216" s="7" t="str">
        <f t="shared" si="9"/>
        <v/>
      </c>
      <c r="B216" s="16"/>
      <c r="C216" s="16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4" t="str">
        <f t="shared" si="10"/>
        <v/>
      </c>
      <c r="O216" s="12"/>
      <c r="P216" s="8"/>
      <c r="Q216" s="8"/>
      <c r="R216" s="8"/>
      <c r="S216" s="7" t="str">
        <f t="shared" si="11"/>
        <v/>
      </c>
    </row>
    <row r="217" spans="1:19">
      <c r="A217" s="7" t="str">
        <f t="shared" si="9"/>
        <v/>
      </c>
      <c r="B217" s="16"/>
      <c r="C217" s="16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4" t="str">
        <f t="shared" si="10"/>
        <v/>
      </c>
      <c r="O217" s="12"/>
      <c r="P217" s="8"/>
      <c r="Q217" s="8"/>
      <c r="R217" s="8"/>
      <c r="S217" s="7" t="str">
        <f t="shared" si="11"/>
        <v/>
      </c>
    </row>
    <row r="218" spans="1:19">
      <c r="A218" s="7" t="str">
        <f t="shared" si="9"/>
        <v/>
      </c>
      <c r="B218" s="16"/>
      <c r="C218" s="16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4" t="str">
        <f t="shared" si="10"/>
        <v/>
      </c>
      <c r="O218" s="12"/>
      <c r="P218" s="8"/>
      <c r="Q218" s="8"/>
      <c r="R218" s="8"/>
      <c r="S218" s="7" t="str">
        <f t="shared" si="11"/>
        <v/>
      </c>
    </row>
    <row r="219" spans="1:19">
      <c r="A219" s="7" t="str">
        <f t="shared" si="9"/>
        <v/>
      </c>
      <c r="B219" s="16"/>
      <c r="C219" s="16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4" t="str">
        <f t="shared" si="10"/>
        <v/>
      </c>
      <c r="O219" s="12"/>
      <c r="P219" s="8"/>
      <c r="Q219" s="8"/>
      <c r="R219" s="8"/>
      <c r="S219" s="7" t="str">
        <f t="shared" si="11"/>
        <v/>
      </c>
    </row>
    <row r="220" spans="1:19">
      <c r="A220" s="7" t="str">
        <f t="shared" si="9"/>
        <v/>
      </c>
      <c r="B220" s="16"/>
      <c r="C220" s="16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4" t="str">
        <f t="shared" si="10"/>
        <v/>
      </c>
      <c r="O220" s="12"/>
      <c r="P220" s="8"/>
      <c r="Q220" s="8"/>
      <c r="R220" s="8"/>
      <c r="S220" s="7" t="str">
        <f t="shared" si="11"/>
        <v/>
      </c>
    </row>
    <row r="221" spans="1:19">
      <c r="A221" s="7" t="str">
        <f t="shared" si="9"/>
        <v/>
      </c>
      <c r="B221" s="16"/>
      <c r="C221" s="16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4" t="str">
        <f t="shared" si="10"/>
        <v/>
      </c>
      <c r="O221" s="12"/>
      <c r="P221" s="8"/>
      <c r="Q221" s="8"/>
      <c r="R221" s="8"/>
      <c r="S221" s="7" t="str">
        <f t="shared" si="11"/>
        <v/>
      </c>
    </row>
    <row r="222" spans="1:19">
      <c r="A222" s="7" t="str">
        <f t="shared" si="9"/>
        <v/>
      </c>
      <c r="B222" s="16"/>
      <c r="C222" s="16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4" t="str">
        <f t="shared" si="10"/>
        <v/>
      </c>
      <c r="O222" s="12"/>
      <c r="P222" s="8"/>
      <c r="Q222" s="8"/>
      <c r="R222" s="8"/>
      <c r="S222" s="7" t="str">
        <f t="shared" si="11"/>
        <v/>
      </c>
    </row>
    <row r="223" spans="1:19">
      <c r="A223" s="7" t="str">
        <f t="shared" si="9"/>
        <v/>
      </c>
      <c r="B223" s="16"/>
      <c r="C223" s="16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4" t="str">
        <f t="shared" si="10"/>
        <v/>
      </c>
      <c r="O223" s="12"/>
      <c r="P223" s="8"/>
      <c r="Q223" s="8"/>
      <c r="R223" s="8"/>
      <c r="S223" s="7" t="str">
        <f t="shared" si="11"/>
        <v/>
      </c>
    </row>
    <row r="224" spans="1:19">
      <c r="A224" s="7" t="str">
        <f t="shared" si="9"/>
        <v/>
      </c>
      <c r="B224" s="16"/>
      <c r="C224" s="16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4" t="str">
        <f t="shared" si="10"/>
        <v/>
      </c>
      <c r="O224" s="12"/>
      <c r="P224" s="8"/>
      <c r="Q224" s="8"/>
      <c r="R224" s="8"/>
      <c r="S224" s="7" t="str">
        <f t="shared" si="11"/>
        <v/>
      </c>
    </row>
    <row r="225" spans="1:19">
      <c r="A225" s="7" t="str">
        <f t="shared" si="9"/>
        <v/>
      </c>
      <c r="B225" s="16"/>
      <c r="C225" s="16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4" t="str">
        <f t="shared" si="10"/>
        <v/>
      </c>
      <c r="O225" s="12"/>
      <c r="P225" s="8"/>
      <c r="Q225" s="8"/>
      <c r="R225" s="8"/>
      <c r="S225" s="7" t="str">
        <f t="shared" si="11"/>
        <v/>
      </c>
    </row>
    <row r="226" spans="1:19">
      <c r="A226" s="7" t="str">
        <f t="shared" si="9"/>
        <v/>
      </c>
      <c r="B226" s="16"/>
      <c r="C226" s="16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4" t="str">
        <f t="shared" si="10"/>
        <v/>
      </c>
      <c r="O226" s="12"/>
      <c r="P226" s="8"/>
      <c r="Q226" s="8"/>
      <c r="R226" s="8"/>
      <c r="S226" s="7" t="str">
        <f t="shared" si="11"/>
        <v/>
      </c>
    </row>
    <row r="227" spans="1:19">
      <c r="A227" s="7" t="str">
        <f t="shared" si="9"/>
        <v/>
      </c>
      <c r="B227" s="16"/>
      <c r="C227" s="16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4" t="str">
        <f t="shared" si="10"/>
        <v/>
      </c>
      <c r="O227" s="12"/>
      <c r="P227" s="8"/>
      <c r="Q227" s="8"/>
      <c r="R227" s="8"/>
      <c r="S227" s="7" t="str">
        <f t="shared" si="11"/>
        <v/>
      </c>
    </row>
    <row r="228" spans="1:19">
      <c r="A228" s="7" t="str">
        <f t="shared" si="9"/>
        <v/>
      </c>
      <c r="B228" s="16"/>
      <c r="C228" s="16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4" t="str">
        <f t="shared" si="10"/>
        <v/>
      </c>
      <c r="O228" s="12"/>
      <c r="P228" s="8"/>
      <c r="Q228" s="8"/>
      <c r="R228" s="8"/>
      <c r="S228" s="7" t="str">
        <f t="shared" si="11"/>
        <v/>
      </c>
    </row>
    <row r="229" spans="1:19">
      <c r="A229" s="7" t="str">
        <f t="shared" si="9"/>
        <v/>
      </c>
      <c r="B229" s="16"/>
      <c r="C229" s="16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4" t="str">
        <f t="shared" si="10"/>
        <v/>
      </c>
      <c r="O229" s="12"/>
      <c r="P229" s="8"/>
      <c r="Q229" s="8"/>
      <c r="R229" s="8"/>
      <c r="S229" s="7" t="str">
        <f t="shared" si="11"/>
        <v/>
      </c>
    </row>
    <row r="230" spans="1:19">
      <c r="A230" s="7" t="str">
        <f t="shared" si="9"/>
        <v/>
      </c>
      <c r="B230" s="16"/>
      <c r="C230" s="16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4" t="str">
        <f t="shared" si="10"/>
        <v/>
      </c>
      <c r="O230" s="12"/>
      <c r="P230" s="8"/>
      <c r="Q230" s="8"/>
      <c r="R230" s="8"/>
      <c r="S230" s="7" t="str">
        <f t="shared" si="11"/>
        <v/>
      </c>
    </row>
    <row r="231" spans="1:19">
      <c r="A231" s="7" t="str">
        <f t="shared" si="9"/>
        <v/>
      </c>
      <c r="B231" s="16"/>
      <c r="C231" s="16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4" t="str">
        <f t="shared" si="10"/>
        <v/>
      </c>
      <c r="O231" s="12"/>
      <c r="P231" s="8"/>
      <c r="Q231" s="8"/>
      <c r="R231" s="8"/>
      <c r="S231" s="7" t="str">
        <f t="shared" si="11"/>
        <v/>
      </c>
    </row>
    <row r="232" spans="1:19">
      <c r="A232" s="7" t="str">
        <f t="shared" si="9"/>
        <v/>
      </c>
      <c r="B232" s="16"/>
      <c r="C232" s="16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4" t="str">
        <f t="shared" si="10"/>
        <v/>
      </c>
      <c r="O232" s="12"/>
      <c r="P232" s="8"/>
      <c r="Q232" s="8"/>
      <c r="R232" s="8"/>
      <c r="S232" s="7" t="str">
        <f t="shared" si="11"/>
        <v/>
      </c>
    </row>
    <row r="233" spans="1:19">
      <c r="A233" s="7" t="str">
        <f t="shared" si="9"/>
        <v/>
      </c>
      <c r="B233" s="16"/>
      <c r="C233" s="16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4" t="str">
        <f t="shared" si="10"/>
        <v/>
      </c>
      <c r="O233" s="12"/>
      <c r="P233" s="8"/>
      <c r="Q233" s="8"/>
      <c r="R233" s="8"/>
      <c r="S233" s="7" t="str">
        <f t="shared" si="11"/>
        <v/>
      </c>
    </row>
    <row r="234" spans="1:19">
      <c r="A234" s="7" t="str">
        <f t="shared" si="9"/>
        <v/>
      </c>
      <c r="B234" s="16"/>
      <c r="C234" s="16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4" t="str">
        <f t="shared" si="10"/>
        <v/>
      </c>
      <c r="O234" s="12"/>
      <c r="P234" s="8"/>
      <c r="Q234" s="8"/>
      <c r="R234" s="8"/>
      <c r="S234" s="7" t="str">
        <f t="shared" si="11"/>
        <v/>
      </c>
    </row>
    <row r="235" spans="1:19">
      <c r="A235" s="7" t="str">
        <f t="shared" si="9"/>
        <v/>
      </c>
      <c r="B235" s="16"/>
      <c r="C235" s="16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4" t="str">
        <f t="shared" si="10"/>
        <v/>
      </c>
      <c r="O235" s="12"/>
      <c r="P235" s="8"/>
      <c r="Q235" s="8"/>
      <c r="R235" s="8"/>
      <c r="S235" s="7" t="str">
        <f t="shared" si="11"/>
        <v/>
      </c>
    </row>
    <row r="236" spans="1:19">
      <c r="A236" s="7" t="str">
        <f t="shared" si="9"/>
        <v/>
      </c>
      <c r="B236" s="16"/>
      <c r="C236" s="16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4" t="str">
        <f t="shared" si="10"/>
        <v/>
      </c>
      <c r="O236" s="12"/>
      <c r="P236" s="8"/>
      <c r="Q236" s="8"/>
      <c r="R236" s="8"/>
      <c r="S236" s="7" t="str">
        <f t="shared" si="11"/>
        <v/>
      </c>
    </row>
    <row r="237" spans="1:19">
      <c r="A237" s="7" t="str">
        <f t="shared" si="9"/>
        <v/>
      </c>
      <c r="B237" s="16"/>
      <c r="C237" s="16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4" t="str">
        <f t="shared" si="10"/>
        <v/>
      </c>
      <c r="O237" s="12"/>
      <c r="P237" s="8"/>
      <c r="Q237" s="8"/>
      <c r="R237" s="8"/>
      <c r="S237" s="7" t="str">
        <f t="shared" si="11"/>
        <v/>
      </c>
    </row>
    <row r="238" spans="1:19">
      <c r="A238" s="7" t="str">
        <f t="shared" si="9"/>
        <v/>
      </c>
      <c r="B238" s="16"/>
      <c r="C238" s="16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4" t="str">
        <f t="shared" si="10"/>
        <v/>
      </c>
      <c r="O238" s="12"/>
      <c r="P238" s="8"/>
      <c r="Q238" s="8"/>
      <c r="R238" s="8"/>
      <c r="S238" s="7" t="str">
        <f t="shared" si="11"/>
        <v/>
      </c>
    </row>
    <row r="239" spans="1:19">
      <c r="A239" s="7" t="str">
        <f t="shared" si="9"/>
        <v/>
      </c>
      <c r="B239" s="16"/>
      <c r="C239" s="16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4" t="str">
        <f t="shared" si="10"/>
        <v/>
      </c>
      <c r="O239" s="12"/>
      <c r="P239" s="8"/>
      <c r="Q239" s="8"/>
      <c r="R239" s="8"/>
      <c r="S239" s="7" t="str">
        <f t="shared" si="11"/>
        <v/>
      </c>
    </row>
    <row r="240" spans="1:19">
      <c r="A240" s="7" t="str">
        <f t="shared" si="9"/>
        <v/>
      </c>
      <c r="B240" s="16"/>
      <c r="C240" s="16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4" t="str">
        <f t="shared" si="10"/>
        <v/>
      </c>
      <c r="O240" s="12"/>
      <c r="P240" s="8"/>
      <c r="Q240" s="8"/>
      <c r="R240" s="8"/>
      <c r="S240" s="7" t="str">
        <f t="shared" si="11"/>
        <v/>
      </c>
    </row>
    <row r="241" spans="1:19">
      <c r="A241" s="7" t="str">
        <f t="shared" si="9"/>
        <v/>
      </c>
      <c r="B241" s="16"/>
      <c r="C241" s="16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4" t="str">
        <f t="shared" si="10"/>
        <v/>
      </c>
      <c r="O241" s="12"/>
      <c r="P241" s="8"/>
      <c r="Q241" s="8"/>
      <c r="R241" s="8"/>
      <c r="S241" s="7" t="str">
        <f t="shared" si="11"/>
        <v/>
      </c>
    </row>
    <row r="242" spans="1:19">
      <c r="A242" s="7" t="str">
        <f t="shared" si="9"/>
        <v/>
      </c>
      <c r="B242" s="16"/>
      <c r="C242" s="16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4" t="str">
        <f t="shared" si="10"/>
        <v/>
      </c>
      <c r="O242" s="12"/>
      <c r="P242" s="8"/>
      <c r="Q242" s="8"/>
      <c r="R242" s="8"/>
      <c r="S242" s="7" t="str">
        <f t="shared" si="11"/>
        <v/>
      </c>
    </row>
    <row r="243" spans="1:19">
      <c r="A243" s="7" t="str">
        <f t="shared" si="9"/>
        <v/>
      </c>
      <c r="B243" s="16"/>
      <c r="C243" s="16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4" t="str">
        <f t="shared" si="10"/>
        <v/>
      </c>
      <c r="O243" s="12"/>
      <c r="P243" s="8"/>
      <c r="Q243" s="8"/>
      <c r="R243" s="8"/>
      <c r="S243" s="7" t="str">
        <f t="shared" si="11"/>
        <v/>
      </c>
    </row>
    <row r="244" spans="1:19">
      <c r="A244" s="7" t="str">
        <f t="shared" si="9"/>
        <v/>
      </c>
      <c r="B244" s="16"/>
      <c r="C244" s="16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4" t="str">
        <f t="shared" si="10"/>
        <v/>
      </c>
      <c r="O244" s="12"/>
      <c r="P244" s="8"/>
      <c r="Q244" s="8"/>
      <c r="R244" s="8"/>
      <c r="S244" s="7" t="str">
        <f t="shared" si="11"/>
        <v/>
      </c>
    </row>
    <row r="245" spans="1:19">
      <c r="A245" s="7" t="str">
        <f t="shared" si="9"/>
        <v/>
      </c>
      <c r="B245" s="16"/>
      <c r="C245" s="16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4" t="str">
        <f t="shared" si="10"/>
        <v/>
      </c>
      <c r="O245" s="12"/>
      <c r="P245" s="8"/>
      <c r="Q245" s="8"/>
      <c r="R245" s="8"/>
      <c r="S245" s="7" t="str">
        <f t="shared" si="11"/>
        <v/>
      </c>
    </row>
    <row r="246" spans="1:19">
      <c r="A246" s="7" t="str">
        <f t="shared" si="9"/>
        <v/>
      </c>
      <c r="B246" s="16"/>
      <c r="C246" s="16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4" t="str">
        <f t="shared" si="10"/>
        <v/>
      </c>
      <c r="O246" s="12"/>
      <c r="P246" s="8"/>
      <c r="Q246" s="8"/>
      <c r="R246" s="8"/>
      <c r="S246" s="7" t="str">
        <f t="shared" si="11"/>
        <v/>
      </c>
    </row>
    <row r="247" spans="1:19">
      <c r="A247" s="7" t="str">
        <f t="shared" si="9"/>
        <v/>
      </c>
      <c r="B247" s="16"/>
      <c r="C247" s="16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4" t="str">
        <f t="shared" si="10"/>
        <v/>
      </c>
      <c r="O247" s="12"/>
      <c r="P247" s="8"/>
      <c r="Q247" s="8"/>
      <c r="R247" s="8"/>
      <c r="S247" s="7" t="str">
        <f t="shared" si="11"/>
        <v/>
      </c>
    </row>
    <row r="248" spans="1:19">
      <c r="A248" s="7" t="str">
        <f t="shared" si="9"/>
        <v/>
      </c>
      <c r="B248" s="16"/>
      <c r="C248" s="16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4" t="str">
        <f t="shared" si="10"/>
        <v/>
      </c>
      <c r="O248" s="12"/>
      <c r="P248" s="8"/>
      <c r="Q248" s="8"/>
      <c r="R248" s="8"/>
      <c r="S248" s="7" t="str">
        <f t="shared" si="11"/>
        <v/>
      </c>
    </row>
    <row r="249" spans="1:19">
      <c r="A249" s="7" t="str">
        <f t="shared" si="9"/>
        <v/>
      </c>
      <c r="B249" s="16"/>
      <c r="C249" s="16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4" t="str">
        <f t="shared" si="10"/>
        <v/>
      </c>
      <c r="O249" s="12"/>
      <c r="P249" s="8"/>
      <c r="Q249" s="8"/>
      <c r="R249" s="8"/>
      <c r="S249" s="7" t="str">
        <f t="shared" si="11"/>
        <v/>
      </c>
    </row>
    <row r="250" spans="1:19">
      <c r="A250" s="7" t="str">
        <f t="shared" si="9"/>
        <v/>
      </c>
      <c r="B250" s="16"/>
      <c r="C250" s="16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4" t="str">
        <f t="shared" si="10"/>
        <v/>
      </c>
      <c r="O250" s="12"/>
      <c r="P250" s="8"/>
      <c r="Q250" s="8"/>
      <c r="R250" s="8"/>
      <c r="S250" s="7" t="str">
        <f t="shared" si="11"/>
        <v/>
      </c>
    </row>
    <row r="251" spans="1:19">
      <c r="A251" s="7" t="str">
        <f t="shared" si="9"/>
        <v/>
      </c>
      <c r="B251" s="16"/>
      <c r="C251" s="16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4" t="str">
        <f t="shared" si="10"/>
        <v/>
      </c>
      <c r="O251" s="12"/>
      <c r="P251" s="8"/>
      <c r="Q251" s="8"/>
      <c r="R251" s="8"/>
      <c r="S251" s="7" t="str">
        <f t="shared" si="11"/>
        <v/>
      </c>
    </row>
    <row r="252" spans="1:19">
      <c r="A252" s="7" t="str">
        <f t="shared" si="9"/>
        <v/>
      </c>
      <c r="B252" s="16"/>
      <c r="C252" s="16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4" t="str">
        <f t="shared" si="10"/>
        <v/>
      </c>
      <c r="O252" s="12"/>
      <c r="P252" s="8"/>
      <c r="Q252" s="8"/>
      <c r="R252" s="8"/>
      <c r="S252" s="7" t="str">
        <f t="shared" si="11"/>
        <v/>
      </c>
    </row>
    <row r="253" spans="1:19">
      <c r="A253" s="7" t="str">
        <f t="shared" si="9"/>
        <v/>
      </c>
      <c r="B253" s="16"/>
      <c r="C253" s="16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4" t="str">
        <f t="shared" si="10"/>
        <v/>
      </c>
      <c r="O253" s="12"/>
      <c r="P253" s="8"/>
      <c r="Q253" s="8"/>
      <c r="R253" s="8"/>
      <c r="S253" s="7" t="str">
        <f t="shared" si="11"/>
        <v/>
      </c>
    </row>
    <row r="254" spans="1:19">
      <c r="A254" s="7" t="str">
        <f t="shared" si="9"/>
        <v/>
      </c>
      <c r="B254" s="16"/>
      <c r="C254" s="16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4" t="str">
        <f t="shared" si="10"/>
        <v/>
      </c>
      <c r="O254" s="12"/>
      <c r="P254" s="8"/>
      <c r="Q254" s="8"/>
      <c r="R254" s="8"/>
      <c r="S254" s="7" t="str">
        <f t="shared" si="11"/>
        <v/>
      </c>
    </row>
    <row r="255" spans="1:19">
      <c r="A255" s="7" t="str">
        <f t="shared" si="9"/>
        <v/>
      </c>
      <c r="B255" s="16"/>
      <c r="C255" s="16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4" t="str">
        <f t="shared" si="10"/>
        <v/>
      </c>
      <c r="O255" s="12"/>
      <c r="P255" s="8"/>
      <c r="Q255" s="8"/>
      <c r="R255" s="8"/>
      <c r="S255" s="7" t="str">
        <f t="shared" si="11"/>
        <v/>
      </c>
    </row>
    <row r="256" spans="1:19">
      <c r="A256" s="7" t="str">
        <f t="shared" si="9"/>
        <v/>
      </c>
      <c r="B256" s="16"/>
      <c r="C256" s="16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4" t="str">
        <f t="shared" si="10"/>
        <v/>
      </c>
      <c r="O256" s="12"/>
      <c r="P256" s="8"/>
      <c r="Q256" s="8"/>
      <c r="R256" s="8"/>
      <c r="S256" s="7" t="str">
        <f t="shared" si="11"/>
        <v/>
      </c>
    </row>
    <row r="257" spans="1:19">
      <c r="A257" s="7" t="str">
        <f t="shared" si="9"/>
        <v/>
      </c>
      <c r="B257" s="16"/>
      <c r="C257" s="16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4" t="str">
        <f t="shared" si="10"/>
        <v/>
      </c>
      <c r="O257" s="12"/>
      <c r="P257" s="8"/>
      <c r="Q257" s="8"/>
      <c r="R257" s="8"/>
      <c r="S257" s="7" t="str">
        <f t="shared" si="11"/>
        <v/>
      </c>
    </row>
    <row r="258" spans="1:19">
      <c r="A258" s="7" t="str">
        <f t="shared" si="9"/>
        <v/>
      </c>
      <c r="B258" s="16"/>
      <c r="C258" s="16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4" t="str">
        <f t="shared" si="10"/>
        <v/>
      </c>
      <c r="O258" s="12"/>
      <c r="P258" s="8"/>
      <c r="Q258" s="8"/>
      <c r="R258" s="8"/>
      <c r="S258" s="7" t="str">
        <f t="shared" si="11"/>
        <v/>
      </c>
    </row>
    <row r="259" spans="1:19">
      <c r="A259" s="7" t="str">
        <f t="shared" si="9"/>
        <v/>
      </c>
      <c r="B259" s="16"/>
      <c r="C259" s="16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4" t="str">
        <f t="shared" si="10"/>
        <v/>
      </c>
      <c r="O259" s="12"/>
      <c r="P259" s="8"/>
      <c r="Q259" s="8"/>
      <c r="R259" s="8"/>
      <c r="S259" s="7" t="str">
        <f t="shared" si="11"/>
        <v/>
      </c>
    </row>
    <row r="260" spans="1:19">
      <c r="A260" s="7" t="str">
        <f t="shared" si="9"/>
        <v/>
      </c>
      <c r="B260" s="16"/>
      <c r="C260" s="16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4" t="str">
        <f t="shared" si="10"/>
        <v/>
      </c>
      <c r="O260" s="12"/>
      <c r="P260" s="8"/>
      <c r="Q260" s="8"/>
      <c r="R260" s="8"/>
      <c r="S260" s="7" t="str">
        <f t="shared" si="11"/>
        <v/>
      </c>
    </row>
    <row r="261" spans="1:19">
      <c r="A261" s="7" t="str">
        <f t="shared" si="9"/>
        <v/>
      </c>
      <c r="B261" s="16"/>
      <c r="C261" s="16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4" t="str">
        <f t="shared" si="10"/>
        <v/>
      </c>
      <c r="O261" s="12"/>
      <c r="P261" s="8"/>
      <c r="Q261" s="8"/>
      <c r="R261" s="8"/>
      <c r="S261" s="7" t="str">
        <f t="shared" si="11"/>
        <v/>
      </c>
    </row>
    <row r="262" spans="1:19">
      <c r="A262" s="7" t="str">
        <f t="shared" si="9"/>
        <v/>
      </c>
      <c r="B262" s="16"/>
      <c r="C262" s="16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4" t="str">
        <f t="shared" si="10"/>
        <v/>
      </c>
      <c r="O262" s="12"/>
      <c r="P262" s="8"/>
      <c r="Q262" s="8"/>
      <c r="R262" s="8"/>
      <c r="S262" s="7" t="str">
        <f t="shared" si="11"/>
        <v/>
      </c>
    </row>
    <row r="263" spans="1:19">
      <c r="A263" s="7" t="str">
        <f t="shared" ref="A263:A326" si="12">IF(B263="","",ROW()-6)</f>
        <v/>
      </c>
      <c r="B263" s="16"/>
      <c r="C263" s="16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4" t="str">
        <f t="shared" ref="N263:N326" si="13">IF(OR(L263="",M263="",M263=0),"",L263/M263)</f>
        <v/>
      </c>
      <c r="O263" s="12"/>
      <c r="P263" s="8"/>
      <c r="Q263" s="8"/>
      <c r="R263" s="8"/>
      <c r="S263" s="7" t="str">
        <f t="shared" ref="S263:S306" si="14">IF(B263="","",IF(AND(B263=INT(B263),C263=INT(C263),B263&gt;=9,B263&lt;=23,C263&gt;=3,C263&lt;=B263,D263&gt;0,E263&gt;=45,E263&lt;=58,F263&gt;=68,F263&lt;=85,G263&gt;=25,G263&lt;=100,L263&gt;0,M263&gt;0,O263=0),"OK","BŁĄD"))</f>
        <v/>
      </c>
    </row>
    <row r="264" spans="1:19">
      <c r="A264" s="7" t="str">
        <f t="shared" si="12"/>
        <v/>
      </c>
      <c r="B264" s="16"/>
      <c r="C264" s="16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4" t="str">
        <f t="shared" si="13"/>
        <v/>
      </c>
      <c r="O264" s="12"/>
      <c r="P264" s="8"/>
      <c r="Q264" s="8"/>
      <c r="R264" s="8"/>
      <c r="S264" s="7" t="str">
        <f t="shared" si="14"/>
        <v/>
      </c>
    </row>
    <row r="265" spans="1:19">
      <c r="A265" s="7" t="str">
        <f t="shared" si="12"/>
        <v/>
      </c>
      <c r="B265" s="16"/>
      <c r="C265" s="16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4" t="str">
        <f t="shared" si="13"/>
        <v/>
      </c>
      <c r="O265" s="12"/>
      <c r="P265" s="8"/>
      <c r="Q265" s="8"/>
      <c r="R265" s="8"/>
      <c r="S265" s="7" t="str">
        <f t="shared" si="14"/>
        <v/>
      </c>
    </row>
    <row r="266" spans="1:19">
      <c r="A266" s="7" t="str">
        <f t="shared" si="12"/>
        <v/>
      </c>
      <c r="B266" s="16"/>
      <c r="C266" s="16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4" t="str">
        <f t="shared" si="13"/>
        <v/>
      </c>
      <c r="O266" s="12"/>
      <c r="P266" s="8"/>
      <c r="Q266" s="8"/>
      <c r="R266" s="8"/>
      <c r="S266" s="7" t="str">
        <f t="shared" si="14"/>
        <v/>
      </c>
    </row>
    <row r="267" spans="1:19">
      <c r="A267" s="7" t="str">
        <f t="shared" si="12"/>
        <v/>
      </c>
      <c r="B267" s="16"/>
      <c r="C267" s="16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4" t="str">
        <f t="shared" si="13"/>
        <v/>
      </c>
      <c r="O267" s="12"/>
      <c r="P267" s="8"/>
      <c r="Q267" s="8"/>
      <c r="R267" s="8"/>
      <c r="S267" s="7" t="str">
        <f t="shared" si="14"/>
        <v/>
      </c>
    </row>
    <row r="268" spans="1:19">
      <c r="A268" s="7" t="str">
        <f t="shared" si="12"/>
        <v/>
      </c>
      <c r="B268" s="16"/>
      <c r="C268" s="16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4" t="str">
        <f t="shared" si="13"/>
        <v/>
      </c>
      <c r="O268" s="12"/>
      <c r="P268" s="8"/>
      <c r="Q268" s="8"/>
      <c r="R268" s="8"/>
      <c r="S268" s="7" t="str">
        <f t="shared" si="14"/>
        <v/>
      </c>
    </row>
    <row r="269" spans="1:19">
      <c r="A269" s="7" t="str">
        <f t="shared" si="12"/>
        <v/>
      </c>
      <c r="B269" s="16"/>
      <c r="C269" s="16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4" t="str">
        <f t="shared" si="13"/>
        <v/>
      </c>
      <c r="O269" s="12"/>
      <c r="P269" s="8"/>
      <c r="Q269" s="8"/>
      <c r="R269" s="8"/>
      <c r="S269" s="7" t="str">
        <f t="shared" si="14"/>
        <v/>
      </c>
    </row>
    <row r="270" spans="1:19">
      <c r="A270" s="7" t="str">
        <f t="shared" si="12"/>
        <v/>
      </c>
      <c r="B270" s="16"/>
      <c r="C270" s="16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4" t="str">
        <f t="shared" si="13"/>
        <v/>
      </c>
      <c r="O270" s="12"/>
      <c r="P270" s="8"/>
      <c r="Q270" s="8"/>
      <c r="R270" s="8"/>
      <c r="S270" s="7" t="str">
        <f t="shared" si="14"/>
        <v/>
      </c>
    </row>
    <row r="271" spans="1:19">
      <c r="A271" s="7" t="str">
        <f t="shared" si="12"/>
        <v/>
      </c>
      <c r="B271" s="16"/>
      <c r="C271" s="16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4" t="str">
        <f t="shared" si="13"/>
        <v/>
      </c>
      <c r="O271" s="12"/>
      <c r="P271" s="8"/>
      <c r="Q271" s="8"/>
      <c r="R271" s="8"/>
      <c r="S271" s="7" t="str">
        <f t="shared" si="14"/>
        <v/>
      </c>
    </row>
    <row r="272" spans="1:19">
      <c r="A272" s="7" t="str">
        <f t="shared" si="12"/>
        <v/>
      </c>
      <c r="B272" s="16"/>
      <c r="C272" s="16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4" t="str">
        <f t="shared" si="13"/>
        <v/>
      </c>
      <c r="O272" s="12"/>
      <c r="P272" s="8"/>
      <c r="Q272" s="8"/>
      <c r="R272" s="8"/>
      <c r="S272" s="7" t="str">
        <f t="shared" si="14"/>
        <v/>
      </c>
    </row>
    <row r="273" spans="1:19">
      <c r="A273" s="7" t="str">
        <f t="shared" si="12"/>
        <v/>
      </c>
      <c r="B273" s="16"/>
      <c r="C273" s="16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4" t="str">
        <f t="shared" si="13"/>
        <v/>
      </c>
      <c r="O273" s="12"/>
      <c r="P273" s="8"/>
      <c r="Q273" s="8"/>
      <c r="R273" s="8"/>
      <c r="S273" s="7" t="str">
        <f t="shared" si="14"/>
        <v/>
      </c>
    </row>
    <row r="274" spans="1:19">
      <c r="A274" s="7" t="str">
        <f t="shared" si="12"/>
        <v/>
      </c>
      <c r="B274" s="16"/>
      <c r="C274" s="16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4" t="str">
        <f t="shared" si="13"/>
        <v/>
      </c>
      <c r="O274" s="12"/>
      <c r="P274" s="8"/>
      <c r="Q274" s="8"/>
      <c r="R274" s="8"/>
      <c r="S274" s="7" t="str">
        <f t="shared" si="14"/>
        <v/>
      </c>
    </row>
    <row r="275" spans="1:19">
      <c r="A275" s="7" t="str">
        <f t="shared" si="12"/>
        <v/>
      </c>
      <c r="B275" s="16"/>
      <c r="C275" s="16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4" t="str">
        <f t="shared" si="13"/>
        <v/>
      </c>
      <c r="O275" s="12"/>
      <c r="P275" s="8"/>
      <c r="Q275" s="8"/>
      <c r="R275" s="8"/>
      <c r="S275" s="7" t="str">
        <f t="shared" si="14"/>
        <v/>
      </c>
    </row>
    <row r="276" spans="1:19">
      <c r="A276" s="7" t="str">
        <f t="shared" si="12"/>
        <v/>
      </c>
      <c r="B276" s="16"/>
      <c r="C276" s="16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4" t="str">
        <f t="shared" si="13"/>
        <v/>
      </c>
      <c r="O276" s="12"/>
      <c r="P276" s="8"/>
      <c r="Q276" s="8"/>
      <c r="R276" s="8"/>
      <c r="S276" s="7" t="str">
        <f t="shared" si="14"/>
        <v/>
      </c>
    </row>
    <row r="277" spans="1:19">
      <c r="A277" s="7" t="str">
        <f t="shared" si="12"/>
        <v/>
      </c>
      <c r="B277" s="16"/>
      <c r="C277" s="16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4" t="str">
        <f t="shared" si="13"/>
        <v/>
      </c>
      <c r="O277" s="12"/>
      <c r="P277" s="8"/>
      <c r="Q277" s="8"/>
      <c r="R277" s="8"/>
      <c r="S277" s="7" t="str">
        <f t="shared" si="14"/>
        <v/>
      </c>
    </row>
    <row r="278" spans="1:19">
      <c r="A278" s="7" t="str">
        <f t="shared" si="12"/>
        <v/>
      </c>
      <c r="B278" s="16"/>
      <c r="C278" s="16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4" t="str">
        <f t="shared" si="13"/>
        <v/>
      </c>
      <c r="O278" s="12"/>
      <c r="P278" s="8"/>
      <c r="Q278" s="8"/>
      <c r="R278" s="8"/>
      <c r="S278" s="7" t="str">
        <f t="shared" si="14"/>
        <v/>
      </c>
    </row>
    <row r="279" spans="1:19">
      <c r="A279" s="7" t="str">
        <f t="shared" si="12"/>
        <v/>
      </c>
      <c r="B279" s="16"/>
      <c r="C279" s="16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4" t="str">
        <f t="shared" si="13"/>
        <v/>
      </c>
      <c r="O279" s="12"/>
      <c r="P279" s="8"/>
      <c r="Q279" s="8"/>
      <c r="R279" s="8"/>
      <c r="S279" s="7" t="str">
        <f t="shared" si="14"/>
        <v/>
      </c>
    </row>
    <row r="280" spans="1:19">
      <c r="A280" s="7" t="str">
        <f t="shared" si="12"/>
        <v/>
      </c>
      <c r="B280" s="16"/>
      <c r="C280" s="16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4" t="str">
        <f t="shared" si="13"/>
        <v/>
      </c>
      <c r="O280" s="12"/>
      <c r="P280" s="8"/>
      <c r="Q280" s="8"/>
      <c r="R280" s="8"/>
      <c r="S280" s="7" t="str">
        <f t="shared" si="14"/>
        <v/>
      </c>
    </row>
    <row r="281" spans="1:19">
      <c r="A281" s="7" t="str">
        <f t="shared" si="12"/>
        <v/>
      </c>
      <c r="B281" s="16"/>
      <c r="C281" s="16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4" t="str">
        <f t="shared" si="13"/>
        <v/>
      </c>
      <c r="O281" s="12"/>
      <c r="P281" s="8"/>
      <c r="Q281" s="8"/>
      <c r="R281" s="8"/>
      <c r="S281" s="7" t="str">
        <f t="shared" si="14"/>
        <v/>
      </c>
    </row>
    <row r="282" spans="1:19">
      <c r="A282" s="7" t="str">
        <f t="shared" si="12"/>
        <v/>
      </c>
      <c r="B282" s="16"/>
      <c r="C282" s="16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4" t="str">
        <f t="shared" si="13"/>
        <v/>
      </c>
      <c r="O282" s="12"/>
      <c r="P282" s="8"/>
      <c r="Q282" s="8"/>
      <c r="R282" s="8"/>
      <c r="S282" s="7" t="str">
        <f t="shared" si="14"/>
        <v/>
      </c>
    </row>
    <row r="283" spans="1:19">
      <c r="A283" s="7" t="str">
        <f t="shared" si="12"/>
        <v/>
      </c>
      <c r="B283" s="16"/>
      <c r="C283" s="16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4" t="str">
        <f t="shared" si="13"/>
        <v/>
      </c>
      <c r="O283" s="12"/>
      <c r="P283" s="8"/>
      <c r="Q283" s="8"/>
      <c r="R283" s="8"/>
      <c r="S283" s="7" t="str">
        <f t="shared" si="14"/>
        <v/>
      </c>
    </row>
    <row r="284" spans="1:19">
      <c r="A284" s="7" t="str">
        <f t="shared" si="12"/>
        <v/>
      </c>
      <c r="B284" s="16"/>
      <c r="C284" s="16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4" t="str">
        <f t="shared" si="13"/>
        <v/>
      </c>
      <c r="O284" s="12"/>
      <c r="P284" s="8"/>
      <c r="Q284" s="8"/>
      <c r="R284" s="8"/>
      <c r="S284" s="7" t="str">
        <f t="shared" si="14"/>
        <v/>
      </c>
    </row>
    <row r="285" spans="1:19">
      <c r="A285" s="7" t="str">
        <f t="shared" si="12"/>
        <v/>
      </c>
      <c r="B285" s="16"/>
      <c r="C285" s="16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4" t="str">
        <f t="shared" si="13"/>
        <v/>
      </c>
      <c r="O285" s="12"/>
      <c r="P285" s="8"/>
      <c r="Q285" s="8"/>
      <c r="R285" s="8"/>
      <c r="S285" s="7" t="str">
        <f t="shared" si="14"/>
        <v/>
      </c>
    </row>
    <row r="286" spans="1:19">
      <c r="A286" s="7" t="str">
        <f t="shared" si="12"/>
        <v/>
      </c>
      <c r="B286" s="16"/>
      <c r="C286" s="16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4" t="str">
        <f t="shared" si="13"/>
        <v/>
      </c>
      <c r="O286" s="12"/>
      <c r="P286" s="8"/>
      <c r="Q286" s="8"/>
      <c r="R286" s="8"/>
      <c r="S286" s="7" t="str">
        <f t="shared" si="14"/>
        <v/>
      </c>
    </row>
    <row r="287" spans="1:19">
      <c r="A287" s="7" t="str">
        <f t="shared" si="12"/>
        <v/>
      </c>
      <c r="B287" s="16"/>
      <c r="C287" s="16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4" t="str">
        <f t="shared" si="13"/>
        <v/>
      </c>
      <c r="O287" s="12"/>
      <c r="P287" s="8"/>
      <c r="Q287" s="8"/>
      <c r="R287" s="8"/>
      <c r="S287" s="7" t="str">
        <f t="shared" si="14"/>
        <v/>
      </c>
    </row>
    <row r="288" spans="1:19">
      <c r="A288" s="7" t="str">
        <f t="shared" si="12"/>
        <v/>
      </c>
      <c r="B288" s="16"/>
      <c r="C288" s="16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4" t="str">
        <f t="shared" si="13"/>
        <v/>
      </c>
      <c r="O288" s="12"/>
      <c r="P288" s="8"/>
      <c r="Q288" s="8"/>
      <c r="R288" s="8"/>
      <c r="S288" s="7" t="str">
        <f t="shared" si="14"/>
        <v/>
      </c>
    </row>
    <row r="289" spans="1:19">
      <c r="A289" s="7" t="str">
        <f t="shared" si="12"/>
        <v/>
      </c>
      <c r="B289" s="16"/>
      <c r="C289" s="16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4" t="str">
        <f t="shared" si="13"/>
        <v/>
      </c>
      <c r="O289" s="12"/>
      <c r="P289" s="8"/>
      <c r="Q289" s="8"/>
      <c r="R289" s="8"/>
      <c r="S289" s="7" t="str">
        <f t="shared" si="14"/>
        <v/>
      </c>
    </row>
    <row r="290" spans="1:19">
      <c r="A290" s="7" t="str">
        <f t="shared" si="12"/>
        <v/>
      </c>
      <c r="B290" s="16"/>
      <c r="C290" s="16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4" t="str">
        <f t="shared" si="13"/>
        <v/>
      </c>
      <c r="O290" s="12"/>
      <c r="P290" s="8"/>
      <c r="Q290" s="8"/>
      <c r="R290" s="8"/>
      <c r="S290" s="7" t="str">
        <f t="shared" si="14"/>
        <v/>
      </c>
    </row>
    <row r="291" spans="1:19">
      <c r="A291" s="7" t="str">
        <f t="shared" si="12"/>
        <v/>
      </c>
      <c r="B291" s="16"/>
      <c r="C291" s="16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4" t="str">
        <f t="shared" si="13"/>
        <v/>
      </c>
      <c r="O291" s="12"/>
      <c r="P291" s="8"/>
      <c r="Q291" s="8"/>
      <c r="R291" s="8"/>
      <c r="S291" s="7" t="str">
        <f t="shared" si="14"/>
        <v/>
      </c>
    </row>
    <row r="292" spans="1:19">
      <c r="A292" s="7" t="str">
        <f t="shared" si="12"/>
        <v/>
      </c>
      <c r="B292" s="16"/>
      <c r="C292" s="16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4" t="str">
        <f t="shared" si="13"/>
        <v/>
      </c>
      <c r="O292" s="12"/>
      <c r="P292" s="8"/>
      <c r="Q292" s="8"/>
      <c r="R292" s="8"/>
      <c r="S292" s="7" t="str">
        <f t="shared" si="14"/>
        <v/>
      </c>
    </row>
    <row r="293" spans="1:19">
      <c r="A293" s="7" t="str">
        <f t="shared" si="12"/>
        <v/>
      </c>
      <c r="B293" s="16"/>
      <c r="C293" s="16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4" t="str">
        <f t="shared" si="13"/>
        <v/>
      </c>
      <c r="O293" s="12"/>
      <c r="P293" s="8"/>
      <c r="Q293" s="8"/>
      <c r="R293" s="8"/>
      <c r="S293" s="7" t="str">
        <f t="shared" si="14"/>
        <v/>
      </c>
    </row>
    <row r="294" spans="1:19">
      <c r="A294" s="7" t="str">
        <f t="shared" si="12"/>
        <v/>
      </c>
      <c r="B294" s="16"/>
      <c r="C294" s="16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4" t="str">
        <f t="shared" si="13"/>
        <v/>
      </c>
      <c r="O294" s="12"/>
      <c r="P294" s="8"/>
      <c r="Q294" s="8"/>
      <c r="R294" s="8"/>
      <c r="S294" s="7" t="str">
        <f t="shared" si="14"/>
        <v/>
      </c>
    </row>
    <row r="295" spans="1:19">
      <c r="A295" s="7" t="str">
        <f t="shared" si="12"/>
        <v/>
      </c>
      <c r="B295" s="16"/>
      <c r="C295" s="16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4" t="str">
        <f t="shared" si="13"/>
        <v/>
      </c>
      <c r="O295" s="12"/>
      <c r="P295" s="8"/>
      <c r="Q295" s="8"/>
      <c r="R295" s="8"/>
      <c r="S295" s="7" t="str">
        <f t="shared" si="14"/>
        <v/>
      </c>
    </row>
    <row r="296" spans="1:19">
      <c r="A296" s="7" t="str">
        <f t="shared" si="12"/>
        <v/>
      </c>
      <c r="B296" s="16"/>
      <c r="C296" s="16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4" t="str">
        <f t="shared" si="13"/>
        <v/>
      </c>
      <c r="O296" s="12"/>
      <c r="P296" s="8"/>
      <c r="Q296" s="8"/>
      <c r="R296" s="8"/>
      <c r="S296" s="7" t="str">
        <f t="shared" si="14"/>
        <v/>
      </c>
    </row>
    <row r="297" spans="1:19">
      <c r="A297" s="7" t="str">
        <f t="shared" si="12"/>
        <v/>
      </c>
      <c r="B297" s="16"/>
      <c r="C297" s="16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4" t="str">
        <f t="shared" si="13"/>
        <v/>
      </c>
      <c r="O297" s="12"/>
      <c r="P297" s="8"/>
      <c r="Q297" s="8"/>
      <c r="R297" s="8"/>
      <c r="S297" s="7" t="str">
        <f t="shared" si="14"/>
        <v/>
      </c>
    </row>
    <row r="298" spans="1:19">
      <c r="A298" s="7" t="str">
        <f t="shared" si="12"/>
        <v/>
      </c>
      <c r="B298" s="16"/>
      <c r="C298" s="16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4" t="str">
        <f t="shared" si="13"/>
        <v/>
      </c>
      <c r="O298" s="12"/>
      <c r="P298" s="8"/>
      <c r="Q298" s="8"/>
      <c r="R298" s="8"/>
      <c r="S298" s="7" t="str">
        <f t="shared" si="14"/>
        <v/>
      </c>
    </row>
    <row r="299" spans="1:19">
      <c r="A299" s="7" t="str">
        <f t="shared" si="12"/>
        <v/>
      </c>
      <c r="B299" s="16"/>
      <c r="C299" s="16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4" t="str">
        <f t="shared" si="13"/>
        <v/>
      </c>
      <c r="O299" s="12"/>
      <c r="P299" s="8"/>
      <c r="Q299" s="8"/>
      <c r="R299" s="8"/>
      <c r="S299" s="7" t="str">
        <f t="shared" si="14"/>
        <v/>
      </c>
    </row>
    <row r="300" spans="1:19">
      <c r="A300" s="7" t="str">
        <f t="shared" si="12"/>
        <v/>
      </c>
      <c r="B300" s="16"/>
      <c r="C300" s="16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4" t="str">
        <f t="shared" si="13"/>
        <v/>
      </c>
      <c r="O300" s="12"/>
      <c r="P300" s="8"/>
      <c r="Q300" s="8"/>
      <c r="R300" s="8"/>
      <c r="S300" s="7" t="str">
        <f t="shared" si="14"/>
        <v/>
      </c>
    </row>
    <row r="301" spans="1:19">
      <c r="A301" s="7" t="str">
        <f t="shared" si="12"/>
        <v/>
      </c>
      <c r="B301" s="16"/>
      <c r="C301" s="16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4" t="str">
        <f t="shared" si="13"/>
        <v/>
      </c>
      <c r="O301" s="12"/>
      <c r="P301" s="8"/>
      <c r="Q301" s="8"/>
      <c r="R301" s="8"/>
      <c r="S301" s="7" t="str">
        <f t="shared" si="14"/>
        <v/>
      </c>
    </row>
    <row r="302" spans="1:19">
      <c r="A302" s="7" t="str">
        <f t="shared" si="12"/>
        <v/>
      </c>
      <c r="B302" s="16"/>
      <c r="C302" s="16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4" t="str">
        <f t="shared" si="13"/>
        <v/>
      </c>
      <c r="O302" s="12"/>
      <c r="P302" s="8"/>
      <c r="Q302" s="8"/>
      <c r="R302" s="8"/>
      <c r="S302" s="7" t="str">
        <f t="shared" si="14"/>
        <v/>
      </c>
    </row>
    <row r="303" spans="1:19">
      <c r="A303" s="7" t="str">
        <f t="shared" si="12"/>
        <v/>
      </c>
      <c r="B303" s="16"/>
      <c r="C303" s="16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4" t="str">
        <f t="shared" si="13"/>
        <v/>
      </c>
      <c r="O303" s="12"/>
      <c r="P303" s="8"/>
      <c r="Q303" s="8"/>
      <c r="R303" s="8"/>
      <c r="S303" s="7" t="str">
        <f t="shared" si="14"/>
        <v/>
      </c>
    </row>
    <row r="304" spans="1:19">
      <c r="A304" s="7" t="str">
        <f t="shared" si="12"/>
        <v/>
      </c>
      <c r="B304" s="16"/>
      <c r="C304" s="16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4" t="str">
        <f t="shared" si="13"/>
        <v/>
      </c>
      <c r="O304" s="12"/>
      <c r="P304" s="8"/>
      <c r="Q304" s="8"/>
      <c r="R304" s="8"/>
      <c r="S304" s="7" t="str">
        <f t="shared" si="14"/>
        <v/>
      </c>
    </row>
    <row r="305" spans="1:19">
      <c r="A305" s="7" t="str">
        <f t="shared" si="12"/>
        <v/>
      </c>
      <c r="B305" s="16"/>
      <c r="C305" s="16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4" t="str">
        <f t="shared" si="13"/>
        <v/>
      </c>
      <c r="O305" s="12"/>
      <c r="P305" s="8"/>
      <c r="Q305" s="8"/>
      <c r="R305" s="8"/>
      <c r="S305" s="7" t="str">
        <f t="shared" si="14"/>
        <v/>
      </c>
    </row>
    <row r="306" spans="1:19">
      <c r="A306" s="7" t="str">
        <f t="shared" si="12"/>
        <v/>
      </c>
      <c r="B306" s="16"/>
      <c r="C306" s="16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4" t="str">
        <f t="shared" si="13"/>
        <v/>
      </c>
      <c r="O306" s="12"/>
      <c r="P306" s="8"/>
      <c r="Q306" s="8"/>
      <c r="R306" s="8"/>
      <c r="S306" s="7" t="str">
        <f t="shared" si="14"/>
        <v/>
      </c>
    </row>
  </sheetData>
  <mergeCells count="2">
    <mergeCell ref="A1:S2"/>
    <mergeCell ref="A3:S3"/>
  </mergeCells>
  <conditionalFormatting sqref="D4">
    <cfRule type="expression" dxfId="35" priority="1">
      <formula>D4="SPEŁNIA"</formula>
    </cfRule>
    <cfRule type="expression" dxfId="34" priority="2">
      <formula>D4="NIE SPEŁNIA"</formula>
    </cfRule>
    <cfRule type="expression" dxfId="33" priority="3">
      <formula>OR(D4="UZUPEŁNIJ",D4="BRAK MAPY",D4="WYMAGA UZUPEŁNIENIA")</formula>
    </cfRule>
  </conditionalFormatting>
  <conditionalFormatting sqref="S7:S306">
    <cfRule type="expression" dxfId="32" priority="4">
      <formula>S7="OK"</formula>
    </cfRule>
    <cfRule type="expression" dxfId="31" priority="5">
      <formula>S7="BŁĄD"</formula>
    </cfRule>
  </conditionalFormatting>
  <dataValidations count="7">
    <dataValidation type="whole" sqref="B7:B306" xr:uid="{00000000-0002-0000-0600-000000000000}">
      <formula1>9</formula1>
      <formula2>23</formula2>
    </dataValidation>
    <dataValidation type="whole" sqref="C7:C306" xr:uid="{00000000-0002-0000-0600-000001000000}">
      <formula1>3</formula1>
      <formula2>23</formula2>
    </dataValidation>
    <dataValidation type="decimal" sqref="D7:D306" xr:uid="{00000000-0002-0000-0600-000002000000}">
      <formula1>0</formula1>
      <formula2>308</formula2>
    </dataValidation>
    <dataValidation type="decimal" sqref="E7:F306" xr:uid="{00000000-0002-0000-0600-000003000000}">
      <formula1>0</formula1>
      <formula2>100</formula2>
    </dataValidation>
    <dataValidation type="decimal" sqref="G7:G306" xr:uid="{00000000-0002-0000-0600-000004000000}">
      <formula1>25</formula1>
      <formula2>100</formula2>
    </dataValidation>
    <dataValidation type="decimal" sqref="I7:M306" xr:uid="{00000000-0002-0000-0600-000005000000}">
      <formula1>0</formula1>
      <formula2>100000</formula2>
    </dataValidation>
    <dataValidation type="whole" sqref="O7:O306" xr:uid="{00000000-0002-0000-0600-000006000000}">
      <formula1>0</formula1>
      <formula2>0</formula2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306"/>
  <sheetViews>
    <sheetView workbookViewId="0">
      <selection activeCell="N80" sqref="N80"/>
    </sheetView>
  </sheetViews>
  <sheetFormatPr defaultRowHeight="13.8"/>
  <cols>
    <col min="1" max="1" width="7" customWidth="1"/>
    <col min="2" max="3" width="10" customWidth="1"/>
    <col min="4" max="4" width="9" customWidth="1"/>
    <col min="5" max="6" width="11" customWidth="1"/>
    <col min="7" max="7" width="10" customWidth="1"/>
    <col min="8" max="8" width="23" customWidth="1"/>
    <col min="9" max="9" width="14" customWidth="1"/>
    <col min="10" max="10" width="12" customWidth="1"/>
    <col min="11" max="11" width="13" customWidth="1"/>
    <col min="12" max="14" width="12" customWidth="1"/>
    <col min="15" max="16" width="10" customWidth="1"/>
    <col min="17" max="17" width="12" customWidth="1"/>
    <col min="18" max="19" width="13" customWidth="1"/>
    <col min="20" max="20" width="24" customWidth="1"/>
    <col min="21" max="21" width="14" customWidth="1"/>
  </cols>
  <sheetData>
    <row r="1" spans="1:21" ht="19.2" customHeight="1">
      <c r="A1" s="22" t="s">
        <v>465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ht="19.2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21">
      <c r="A3" s="19" t="s">
        <v>466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</row>
    <row r="4" spans="1:21" ht="36" customHeight="1">
      <c r="A4" s="3" t="s">
        <v>450</v>
      </c>
      <c r="B4" s="10">
        <f>COUNT(M7:M306)</f>
        <v>176</v>
      </c>
      <c r="C4" s="10" t="s">
        <v>451</v>
      </c>
      <c r="D4" s="7" t="str">
        <f>IF(B4&gt;0,"GOTOWE","WYMAGA UZUPEŁNIENIA")</f>
        <v>GOTOWE</v>
      </c>
    </row>
    <row r="6" spans="1:21" ht="24" customHeight="1">
      <c r="A6" s="3" t="s">
        <v>452</v>
      </c>
      <c r="B6" s="3" t="s">
        <v>113</v>
      </c>
      <c r="C6" s="3" t="s">
        <v>114</v>
      </c>
      <c r="D6" s="3" t="s">
        <v>115</v>
      </c>
      <c r="E6" s="3" t="s">
        <v>116</v>
      </c>
      <c r="F6" s="3" t="s">
        <v>117</v>
      </c>
      <c r="G6" s="3" t="s">
        <v>118</v>
      </c>
      <c r="H6" s="3" t="s">
        <v>454</v>
      </c>
      <c r="I6" s="3" t="s">
        <v>119</v>
      </c>
      <c r="J6" s="3" t="s">
        <v>120</v>
      </c>
      <c r="K6" s="3" t="s">
        <v>467</v>
      </c>
      <c r="L6" s="3" t="s">
        <v>128</v>
      </c>
      <c r="M6" s="3" t="s">
        <v>456</v>
      </c>
      <c r="N6" s="3" t="s">
        <v>457</v>
      </c>
      <c r="O6" s="3" t="s">
        <v>458</v>
      </c>
      <c r="P6" s="3" t="s">
        <v>129</v>
      </c>
      <c r="Q6" s="3" t="s">
        <v>468</v>
      </c>
      <c r="R6" s="3" t="s">
        <v>131</v>
      </c>
      <c r="S6" s="3" t="s">
        <v>132</v>
      </c>
      <c r="T6" s="3" t="s">
        <v>221</v>
      </c>
      <c r="U6" s="3" t="s">
        <v>289</v>
      </c>
    </row>
    <row r="7" spans="1:21" ht="22.8">
      <c r="A7" s="7">
        <f t="shared" ref="A7:A70" si="0">IF(B7="","",ROW()-6)</f>
        <v>1</v>
      </c>
      <c r="B7" s="16">
        <v>-7</v>
      </c>
      <c r="C7" s="16">
        <v>-8</v>
      </c>
      <c r="D7" s="12">
        <v>70</v>
      </c>
      <c r="E7" s="12">
        <v>51</v>
      </c>
      <c r="F7" s="12">
        <v>70</v>
      </c>
      <c r="G7" s="12">
        <v>100</v>
      </c>
      <c r="H7" s="12" t="s">
        <v>469</v>
      </c>
      <c r="I7" s="12">
        <v>236000</v>
      </c>
      <c r="J7" s="12">
        <v>0.97499999999999998</v>
      </c>
      <c r="K7" s="12">
        <v>0.69299999999999995</v>
      </c>
      <c r="L7" s="12">
        <v>42.7</v>
      </c>
      <c r="M7" s="12">
        <v>0.94499999999999995</v>
      </c>
      <c r="N7" s="12">
        <v>0.39600000000000002</v>
      </c>
      <c r="O7" s="14">
        <f t="shared" ref="O7:O70" si="1">IF(OR(M7="",N7="",N7=0),"",M7/N7)</f>
        <v>2.3863636363636362</v>
      </c>
      <c r="P7" s="12">
        <v>0</v>
      </c>
      <c r="Q7" s="8" t="s">
        <v>470</v>
      </c>
      <c r="R7" s="8" t="s">
        <v>137</v>
      </c>
      <c r="S7" s="8" t="s">
        <v>138</v>
      </c>
      <c r="T7" s="8" t="s">
        <v>471</v>
      </c>
      <c r="U7" s="7" t="str">
        <f t="shared" ref="U7:U70" si="2">IF(B7="","",IF(AND(B7=INT(B7),OR(C7="",C7=INT(C7)),B7&gt;=-7,B7&lt;=40,D7&gt;=0,D7&lt;=100,E7&gt;=45,E7&lt;=58,F7&gt;=68,F7&lt;=85,G7&gt;=25,G7&lt;=100,M7&gt;0,N7&gt;0,P7=0),"OK","BŁĄD"))</f>
        <v>OK</v>
      </c>
    </row>
    <row r="8" spans="1:21" ht="22.8">
      <c r="A8" s="7">
        <f t="shared" si="0"/>
        <v>2</v>
      </c>
      <c r="B8" s="16">
        <v>-7</v>
      </c>
      <c r="C8" s="16">
        <v>-8</v>
      </c>
      <c r="D8" s="12">
        <v>70</v>
      </c>
      <c r="E8" s="12">
        <v>51</v>
      </c>
      <c r="F8" s="12">
        <v>70</v>
      </c>
      <c r="G8" s="12">
        <v>75</v>
      </c>
      <c r="H8" s="12" t="s">
        <v>472</v>
      </c>
      <c r="I8" s="12">
        <v>177000</v>
      </c>
      <c r="J8" s="12">
        <v>0.73199999999999998</v>
      </c>
      <c r="K8" s="12">
        <v>0.52600000000000002</v>
      </c>
      <c r="L8" s="12">
        <v>32.1</v>
      </c>
      <c r="M8" s="12">
        <v>0.70899999999999996</v>
      </c>
      <c r="N8" s="12">
        <v>0.28799999999999998</v>
      </c>
      <c r="O8" s="14">
        <f t="shared" si="1"/>
        <v>2.4618055555555558</v>
      </c>
      <c r="P8" s="12">
        <v>0</v>
      </c>
      <c r="Q8" s="8" t="s">
        <v>470</v>
      </c>
      <c r="R8" s="8" t="s">
        <v>137</v>
      </c>
      <c r="S8" s="8" t="s">
        <v>138</v>
      </c>
      <c r="T8" s="8" t="s">
        <v>471</v>
      </c>
      <c r="U8" s="7" t="str">
        <f t="shared" si="2"/>
        <v>OK</v>
      </c>
    </row>
    <row r="9" spans="1:21" ht="22.8">
      <c r="A9" s="7">
        <f t="shared" si="0"/>
        <v>3</v>
      </c>
      <c r="B9" s="16">
        <v>-7</v>
      </c>
      <c r="C9" s="16">
        <v>-8</v>
      </c>
      <c r="D9" s="12">
        <v>70</v>
      </c>
      <c r="E9" s="12">
        <v>51</v>
      </c>
      <c r="F9" s="12">
        <v>70</v>
      </c>
      <c r="G9" s="12">
        <v>50</v>
      </c>
      <c r="H9" s="12" t="s">
        <v>473</v>
      </c>
      <c r="I9" s="12">
        <v>118000</v>
      </c>
      <c r="J9" s="12">
        <v>0.48799999999999999</v>
      </c>
      <c r="K9" s="12">
        <v>0.35199999999999998</v>
      </c>
      <c r="L9" s="12">
        <v>21.4</v>
      </c>
      <c r="M9" s="12">
        <v>0.47299999999999998</v>
      </c>
      <c r="N9" s="12">
        <v>0.19</v>
      </c>
      <c r="O9" s="14">
        <f t="shared" si="1"/>
        <v>2.4894736842105263</v>
      </c>
      <c r="P9" s="12">
        <v>0</v>
      </c>
      <c r="Q9" s="8" t="s">
        <v>470</v>
      </c>
      <c r="R9" s="8" t="s">
        <v>137</v>
      </c>
      <c r="S9" s="8" t="s">
        <v>138</v>
      </c>
      <c r="T9" s="8" t="s">
        <v>471</v>
      </c>
      <c r="U9" s="7" t="str">
        <f t="shared" si="2"/>
        <v>OK</v>
      </c>
    </row>
    <row r="10" spans="1:21" ht="22.8">
      <c r="A10" s="7">
        <f t="shared" si="0"/>
        <v>4</v>
      </c>
      <c r="B10" s="16">
        <v>-7</v>
      </c>
      <c r="C10" s="16">
        <v>-8</v>
      </c>
      <c r="D10" s="12">
        <v>70</v>
      </c>
      <c r="E10" s="12">
        <v>51</v>
      </c>
      <c r="F10" s="12">
        <v>70</v>
      </c>
      <c r="G10" s="12">
        <v>25</v>
      </c>
      <c r="H10" s="12" t="s">
        <v>474</v>
      </c>
      <c r="I10" s="12">
        <v>59000</v>
      </c>
      <c r="J10" s="12">
        <v>0.24399999999999999</v>
      </c>
      <c r="K10" s="12">
        <v>0.17399999999999999</v>
      </c>
      <c r="L10" s="12">
        <v>10.7</v>
      </c>
      <c r="M10" s="12">
        <v>0.23599999999999999</v>
      </c>
      <c r="N10" s="12">
        <v>9.8000000000000004E-2</v>
      </c>
      <c r="O10" s="14">
        <f t="shared" si="1"/>
        <v>2.408163265306122</v>
      </c>
      <c r="P10" s="12">
        <v>0</v>
      </c>
      <c r="Q10" s="8" t="s">
        <v>470</v>
      </c>
      <c r="R10" s="8" t="s">
        <v>137</v>
      </c>
      <c r="S10" s="8" t="s">
        <v>138</v>
      </c>
      <c r="T10" s="8" t="s">
        <v>471</v>
      </c>
      <c r="U10" s="7" t="str">
        <f t="shared" si="2"/>
        <v>OK</v>
      </c>
    </row>
    <row r="11" spans="1:21" ht="22.8">
      <c r="A11" s="7">
        <f t="shared" si="0"/>
        <v>5</v>
      </c>
      <c r="B11" s="16">
        <v>-7</v>
      </c>
      <c r="C11" s="16">
        <v>-8</v>
      </c>
      <c r="D11" s="12">
        <v>70</v>
      </c>
      <c r="E11" s="12">
        <v>51</v>
      </c>
      <c r="F11" s="12">
        <v>75</v>
      </c>
      <c r="G11" s="12">
        <v>100</v>
      </c>
      <c r="H11" s="12" t="s">
        <v>469</v>
      </c>
      <c r="I11" s="12">
        <v>236000</v>
      </c>
      <c r="J11" s="12">
        <v>0.95599999999999996</v>
      </c>
      <c r="K11" s="12">
        <v>0.66800000000000004</v>
      </c>
      <c r="L11" s="12">
        <v>33.1</v>
      </c>
      <c r="M11" s="12">
        <v>0.92600000000000005</v>
      </c>
      <c r="N11" s="12">
        <v>0.40400000000000003</v>
      </c>
      <c r="O11" s="14">
        <f t="shared" si="1"/>
        <v>2.2920792079207919</v>
      </c>
      <c r="P11" s="12">
        <v>0</v>
      </c>
      <c r="Q11" s="8" t="s">
        <v>470</v>
      </c>
      <c r="R11" s="8" t="s">
        <v>137</v>
      </c>
      <c r="S11" s="8" t="s">
        <v>138</v>
      </c>
      <c r="T11" s="8" t="s">
        <v>471</v>
      </c>
      <c r="U11" s="7" t="str">
        <f t="shared" si="2"/>
        <v>OK</v>
      </c>
    </row>
    <row r="12" spans="1:21" ht="22.8">
      <c r="A12" s="7">
        <f t="shared" si="0"/>
        <v>6</v>
      </c>
      <c r="B12" s="16">
        <v>-7</v>
      </c>
      <c r="C12" s="16">
        <v>-8</v>
      </c>
      <c r="D12" s="12">
        <v>70</v>
      </c>
      <c r="E12" s="12">
        <v>51</v>
      </c>
      <c r="F12" s="12">
        <v>75</v>
      </c>
      <c r="G12" s="12">
        <v>75</v>
      </c>
      <c r="H12" s="12" t="s">
        <v>472</v>
      </c>
      <c r="I12" s="12">
        <v>177000</v>
      </c>
      <c r="J12" s="12">
        <v>0.71699999999999997</v>
      </c>
      <c r="K12" s="12">
        <v>0.50700000000000001</v>
      </c>
      <c r="L12" s="12">
        <v>24.9</v>
      </c>
      <c r="M12" s="12">
        <v>0.69399999999999995</v>
      </c>
      <c r="N12" s="12">
        <v>0.29399999999999998</v>
      </c>
      <c r="O12" s="14">
        <f t="shared" si="1"/>
        <v>2.360544217687075</v>
      </c>
      <c r="P12" s="12">
        <v>0</v>
      </c>
      <c r="Q12" s="8" t="s">
        <v>470</v>
      </c>
      <c r="R12" s="8" t="s">
        <v>137</v>
      </c>
      <c r="S12" s="8" t="s">
        <v>138</v>
      </c>
      <c r="T12" s="8" t="s">
        <v>471</v>
      </c>
      <c r="U12" s="7" t="str">
        <f t="shared" si="2"/>
        <v>OK</v>
      </c>
    </row>
    <row r="13" spans="1:21" ht="22.8">
      <c r="A13" s="7">
        <f t="shared" si="0"/>
        <v>7</v>
      </c>
      <c r="B13" s="16">
        <v>-7</v>
      </c>
      <c r="C13" s="16">
        <v>-8</v>
      </c>
      <c r="D13" s="12">
        <v>70</v>
      </c>
      <c r="E13" s="12">
        <v>51</v>
      </c>
      <c r="F13" s="12">
        <v>75</v>
      </c>
      <c r="G13" s="12">
        <v>50</v>
      </c>
      <c r="H13" s="12" t="s">
        <v>473</v>
      </c>
      <c r="I13" s="12">
        <v>118000</v>
      </c>
      <c r="J13" s="12">
        <v>0.47799999999999998</v>
      </c>
      <c r="K13" s="12">
        <v>0.34</v>
      </c>
      <c r="L13" s="12">
        <v>16.600000000000001</v>
      </c>
      <c r="M13" s="12">
        <v>0.46300000000000002</v>
      </c>
      <c r="N13" s="12">
        <v>0.19400000000000001</v>
      </c>
      <c r="O13" s="14">
        <f t="shared" si="1"/>
        <v>2.3865979381443299</v>
      </c>
      <c r="P13" s="12">
        <v>0</v>
      </c>
      <c r="Q13" s="8" t="s">
        <v>470</v>
      </c>
      <c r="R13" s="8" t="s">
        <v>137</v>
      </c>
      <c r="S13" s="8" t="s">
        <v>138</v>
      </c>
      <c r="T13" s="8" t="s">
        <v>471</v>
      </c>
      <c r="U13" s="7" t="str">
        <f t="shared" si="2"/>
        <v>OK</v>
      </c>
    </row>
    <row r="14" spans="1:21" ht="22.8">
      <c r="A14" s="7">
        <f t="shared" si="0"/>
        <v>8</v>
      </c>
      <c r="B14" s="16">
        <v>-7</v>
      </c>
      <c r="C14" s="16">
        <v>-8</v>
      </c>
      <c r="D14" s="12">
        <v>70</v>
      </c>
      <c r="E14" s="12">
        <v>51</v>
      </c>
      <c r="F14" s="12">
        <v>75</v>
      </c>
      <c r="G14" s="12">
        <v>25</v>
      </c>
      <c r="H14" s="12" t="s">
        <v>474</v>
      </c>
      <c r="I14" s="12">
        <v>59000</v>
      </c>
      <c r="J14" s="12">
        <v>0.23899999999999999</v>
      </c>
      <c r="K14" s="12">
        <v>0.16800000000000001</v>
      </c>
      <c r="L14" s="12">
        <v>8.3000000000000007</v>
      </c>
      <c r="M14" s="12">
        <v>0.23100000000000001</v>
      </c>
      <c r="N14" s="12">
        <v>0.1</v>
      </c>
      <c r="O14" s="14">
        <f t="shared" si="1"/>
        <v>2.31</v>
      </c>
      <c r="P14" s="12">
        <v>0</v>
      </c>
      <c r="Q14" s="8" t="s">
        <v>470</v>
      </c>
      <c r="R14" s="8" t="s">
        <v>137</v>
      </c>
      <c r="S14" s="8" t="s">
        <v>138</v>
      </c>
      <c r="T14" s="8" t="s">
        <v>471</v>
      </c>
      <c r="U14" s="7" t="str">
        <f t="shared" si="2"/>
        <v>OK</v>
      </c>
    </row>
    <row r="15" spans="1:21" ht="22.8">
      <c r="A15" s="7">
        <f t="shared" si="0"/>
        <v>9</v>
      </c>
      <c r="B15" s="16">
        <v>-7</v>
      </c>
      <c r="C15" s="16">
        <v>-8</v>
      </c>
      <c r="D15" s="12">
        <v>70</v>
      </c>
      <c r="E15" s="12">
        <v>51</v>
      </c>
      <c r="F15" s="12">
        <v>85</v>
      </c>
      <c r="G15" s="12">
        <v>100</v>
      </c>
      <c r="H15" s="12" t="s">
        <v>469</v>
      </c>
      <c r="I15" s="12">
        <v>236000</v>
      </c>
      <c r="J15" s="12">
        <v>0.91700000000000004</v>
      </c>
      <c r="K15" s="12">
        <v>0.62</v>
      </c>
      <c r="L15" s="12">
        <v>22.4</v>
      </c>
      <c r="M15" s="12">
        <v>0.88700000000000001</v>
      </c>
      <c r="N15" s="12">
        <v>0.41699999999999998</v>
      </c>
      <c r="O15" s="14">
        <f t="shared" si="1"/>
        <v>2.1270983213429258</v>
      </c>
      <c r="P15" s="12">
        <v>0</v>
      </c>
      <c r="Q15" s="8" t="s">
        <v>470</v>
      </c>
      <c r="R15" s="8" t="s">
        <v>137</v>
      </c>
      <c r="S15" s="8" t="s">
        <v>138</v>
      </c>
      <c r="T15" s="8" t="s">
        <v>471</v>
      </c>
      <c r="U15" s="7" t="str">
        <f t="shared" si="2"/>
        <v>OK</v>
      </c>
    </row>
    <row r="16" spans="1:21" ht="22.8">
      <c r="A16" s="7">
        <f t="shared" si="0"/>
        <v>10</v>
      </c>
      <c r="B16" s="16">
        <v>-7</v>
      </c>
      <c r="C16" s="16">
        <v>-8</v>
      </c>
      <c r="D16" s="12">
        <v>70</v>
      </c>
      <c r="E16" s="12">
        <v>51</v>
      </c>
      <c r="F16" s="12">
        <v>85</v>
      </c>
      <c r="G16" s="12">
        <v>75</v>
      </c>
      <c r="H16" s="12" t="s">
        <v>472</v>
      </c>
      <c r="I16" s="12">
        <v>177000</v>
      </c>
      <c r="J16" s="12">
        <v>0.68799999999999994</v>
      </c>
      <c r="K16" s="12">
        <v>0.47099999999999997</v>
      </c>
      <c r="L16" s="12">
        <v>16.8</v>
      </c>
      <c r="M16" s="12">
        <v>0.66500000000000004</v>
      </c>
      <c r="N16" s="12">
        <v>0.30399999999999999</v>
      </c>
      <c r="O16" s="14">
        <f t="shared" si="1"/>
        <v>2.1875</v>
      </c>
      <c r="P16" s="12">
        <v>0</v>
      </c>
      <c r="Q16" s="8" t="s">
        <v>470</v>
      </c>
      <c r="R16" s="8" t="s">
        <v>137</v>
      </c>
      <c r="S16" s="8" t="s">
        <v>138</v>
      </c>
      <c r="T16" s="8" t="s">
        <v>471</v>
      </c>
      <c r="U16" s="7" t="str">
        <f t="shared" si="2"/>
        <v>OK</v>
      </c>
    </row>
    <row r="17" spans="1:21" ht="22.8">
      <c r="A17" s="7">
        <f t="shared" si="0"/>
        <v>11</v>
      </c>
      <c r="B17" s="16">
        <v>-7</v>
      </c>
      <c r="C17" s="16">
        <v>-8</v>
      </c>
      <c r="D17" s="12">
        <v>70</v>
      </c>
      <c r="E17" s="12">
        <v>51</v>
      </c>
      <c r="F17" s="12">
        <v>85</v>
      </c>
      <c r="G17" s="12">
        <v>50</v>
      </c>
      <c r="H17" s="12" t="s">
        <v>473</v>
      </c>
      <c r="I17" s="12">
        <v>118000</v>
      </c>
      <c r="J17" s="12">
        <v>0.45800000000000002</v>
      </c>
      <c r="K17" s="12">
        <v>0.316</v>
      </c>
      <c r="L17" s="12">
        <v>11.2</v>
      </c>
      <c r="M17" s="12">
        <v>0.443</v>
      </c>
      <c r="N17" s="12">
        <v>0.20100000000000001</v>
      </c>
      <c r="O17" s="14">
        <f t="shared" si="1"/>
        <v>2.2039800995024876</v>
      </c>
      <c r="P17" s="12">
        <v>0</v>
      </c>
      <c r="Q17" s="8" t="s">
        <v>470</v>
      </c>
      <c r="R17" s="8" t="s">
        <v>137</v>
      </c>
      <c r="S17" s="8" t="s">
        <v>138</v>
      </c>
      <c r="T17" s="8" t="s">
        <v>471</v>
      </c>
      <c r="U17" s="7" t="str">
        <f t="shared" si="2"/>
        <v>OK</v>
      </c>
    </row>
    <row r="18" spans="1:21" ht="22.8">
      <c r="A18" s="7">
        <f t="shared" si="0"/>
        <v>12</v>
      </c>
      <c r="B18" s="16">
        <v>-7</v>
      </c>
      <c r="C18" s="16">
        <v>-8</v>
      </c>
      <c r="D18" s="12">
        <v>70</v>
      </c>
      <c r="E18" s="12">
        <v>51</v>
      </c>
      <c r="F18" s="12">
        <v>85</v>
      </c>
      <c r="G18" s="12">
        <v>25</v>
      </c>
      <c r="H18" s="12" t="s">
        <v>474</v>
      </c>
      <c r="I18" s="12">
        <v>59000</v>
      </c>
      <c r="J18" s="12">
        <v>0.22900000000000001</v>
      </c>
      <c r="K18" s="12">
        <v>0.156</v>
      </c>
      <c r="L18" s="12">
        <v>5.6</v>
      </c>
      <c r="M18" s="12">
        <v>0.222</v>
      </c>
      <c r="N18" s="12">
        <v>0.10299999999999999</v>
      </c>
      <c r="O18" s="14">
        <f t="shared" si="1"/>
        <v>2.1553398058252426</v>
      </c>
      <c r="P18" s="12">
        <v>0</v>
      </c>
      <c r="Q18" s="8" t="s">
        <v>470</v>
      </c>
      <c r="R18" s="8" t="s">
        <v>137</v>
      </c>
      <c r="S18" s="8" t="s">
        <v>138</v>
      </c>
      <c r="T18" s="8" t="s">
        <v>471</v>
      </c>
      <c r="U18" s="7" t="str">
        <f t="shared" si="2"/>
        <v>OK</v>
      </c>
    </row>
    <row r="19" spans="1:21" ht="22.8">
      <c r="A19" s="7">
        <f t="shared" si="0"/>
        <v>13</v>
      </c>
      <c r="B19" s="16">
        <v>-7</v>
      </c>
      <c r="C19" s="16">
        <v>-8</v>
      </c>
      <c r="D19" s="12">
        <v>70</v>
      </c>
      <c r="E19" s="12">
        <v>54</v>
      </c>
      <c r="F19" s="12">
        <v>68</v>
      </c>
      <c r="G19" s="12">
        <v>100</v>
      </c>
      <c r="H19" s="12" t="s">
        <v>469</v>
      </c>
      <c r="I19" s="12">
        <v>236000</v>
      </c>
      <c r="J19" s="12">
        <v>0.98299999999999998</v>
      </c>
      <c r="K19" s="12">
        <v>0.70399999999999996</v>
      </c>
      <c r="L19" s="12">
        <v>58.5</v>
      </c>
      <c r="M19" s="12">
        <v>0.95299999999999996</v>
      </c>
      <c r="N19" s="12">
        <v>0.39200000000000002</v>
      </c>
      <c r="O19" s="14">
        <f t="shared" si="1"/>
        <v>2.4311224489795915</v>
      </c>
      <c r="P19" s="12">
        <v>0</v>
      </c>
      <c r="Q19" s="8" t="s">
        <v>470</v>
      </c>
      <c r="R19" s="8" t="s">
        <v>137</v>
      </c>
      <c r="S19" s="8" t="s">
        <v>138</v>
      </c>
      <c r="T19" s="8" t="s">
        <v>471</v>
      </c>
      <c r="U19" s="7" t="str">
        <f t="shared" si="2"/>
        <v>OK</v>
      </c>
    </row>
    <row r="20" spans="1:21" ht="22.8">
      <c r="A20" s="7">
        <f t="shared" si="0"/>
        <v>14</v>
      </c>
      <c r="B20" s="16">
        <v>-7</v>
      </c>
      <c r="C20" s="16">
        <v>-8</v>
      </c>
      <c r="D20" s="12">
        <v>70</v>
      </c>
      <c r="E20" s="12">
        <v>54</v>
      </c>
      <c r="F20" s="12">
        <v>68</v>
      </c>
      <c r="G20" s="12">
        <v>75</v>
      </c>
      <c r="H20" s="12" t="s">
        <v>472</v>
      </c>
      <c r="I20" s="12">
        <v>177000</v>
      </c>
      <c r="J20" s="12">
        <v>0.73699999999999999</v>
      </c>
      <c r="K20" s="12">
        <v>0.53400000000000003</v>
      </c>
      <c r="L20" s="12">
        <v>43.9</v>
      </c>
      <c r="M20" s="12">
        <v>0.71499999999999997</v>
      </c>
      <c r="N20" s="12">
        <v>0.28599999999999998</v>
      </c>
      <c r="O20" s="14">
        <f t="shared" si="1"/>
        <v>2.5</v>
      </c>
      <c r="P20" s="12">
        <v>0</v>
      </c>
      <c r="Q20" s="8" t="s">
        <v>470</v>
      </c>
      <c r="R20" s="8" t="s">
        <v>137</v>
      </c>
      <c r="S20" s="8" t="s">
        <v>138</v>
      </c>
      <c r="T20" s="8" t="s">
        <v>471</v>
      </c>
      <c r="U20" s="7" t="str">
        <f t="shared" si="2"/>
        <v>OK</v>
      </c>
    </row>
    <row r="21" spans="1:21" ht="22.8">
      <c r="A21" s="7">
        <f t="shared" si="0"/>
        <v>15</v>
      </c>
      <c r="B21" s="16">
        <v>-7</v>
      </c>
      <c r="C21" s="16">
        <v>-8</v>
      </c>
      <c r="D21" s="12">
        <v>70</v>
      </c>
      <c r="E21" s="12">
        <v>54</v>
      </c>
      <c r="F21" s="12">
        <v>68</v>
      </c>
      <c r="G21" s="12">
        <v>50</v>
      </c>
      <c r="H21" s="12" t="s">
        <v>473</v>
      </c>
      <c r="I21" s="12">
        <v>118000</v>
      </c>
      <c r="J21" s="12">
        <v>0.49199999999999999</v>
      </c>
      <c r="K21" s="12">
        <v>0.35699999999999998</v>
      </c>
      <c r="L21" s="12">
        <v>29.2</v>
      </c>
      <c r="M21" s="12">
        <v>0.47699999999999998</v>
      </c>
      <c r="N21" s="12">
        <v>0.189</v>
      </c>
      <c r="O21" s="14">
        <f t="shared" si="1"/>
        <v>2.5238095238095237</v>
      </c>
      <c r="P21" s="12">
        <v>0</v>
      </c>
      <c r="Q21" s="8" t="s">
        <v>470</v>
      </c>
      <c r="R21" s="8" t="s">
        <v>137</v>
      </c>
      <c r="S21" s="8" t="s">
        <v>138</v>
      </c>
      <c r="T21" s="8" t="s">
        <v>471</v>
      </c>
      <c r="U21" s="7" t="str">
        <f t="shared" si="2"/>
        <v>OK</v>
      </c>
    </row>
    <row r="22" spans="1:21" ht="22.8">
      <c r="A22" s="7">
        <f t="shared" si="0"/>
        <v>16</v>
      </c>
      <c r="B22" s="16">
        <v>-7</v>
      </c>
      <c r="C22" s="16">
        <v>-8</v>
      </c>
      <c r="D22" s="12">
        <v>70</v>
      </c>
      <c r="E22" s="12">
        <v>54</v>
      </c>
      <c r="F22" s="12">
        <v>68</v>
      </c>
      <c r="G22" s="12">
        <v>25</v>
      </c>
      <c r="H22" s="12" t="s">
        <v>474</v>
      </c>
      <c r="I22" s="12">
        <v>59000</v>
      </c>
      <c r="J22" s="12">
        <v>0.246</v>
      </c>
      <c r="K22" s="12">
        <v>0.17699999999999999</v>
      </c>
      <c r="L22" s="12">
        <v>14.6</v>
      </c>
      <c r="M22" s="12">
        <v>0.23799999999999999</v>
      </c>
      <c r="N22" s="12">
        <v>9.7000000000000003E-2</v>
      </c>
      <c r="O22" s="14">
        <f t="shared" si="1"/>
        <v>2.4536082474226801</v>
      </c>
      <c r="P22" s="12">
        <v>0</v>
      </c>
      <c r="Q22" s="8" t="s">
        <v>470</v>
      </c>
      <c r="R22" s="8" t="s">
        <v>137</v>
      </c>
      <c r="S22" s="8" t="s">
        <v>138</v>
      </c>
      <c r="T22" s="8" t="s">
        <v>471</v>
      </c>
      <c r="U22" s="7" t="str">
        <f t="shared" si="2"/>
        <v>OK</v>
      </c>
    </row>
    <row r="23" spans="1:21" ht="22.8">
      <c r="A23" s="7">
        <f t="shared" si="0"/>
        <v>17</v>
      </c>
      <c r="B23" s="16">
        <v>-3</v>
      </c>
      <c r="C23" s="16">
        <v>-4</v>
      </c>
      <c r="D23" s="12">
        <v>70</v>
      </c>
      <c r="E23" s="12">
        <v>51</v>
      </c>
      <c r="F23" s="12">
        <v>70</v>
      </c>
      <c r="G23" s="12">
        <v>100</v>
      </c>
      <c r="H23" s="12" t="s">
        <v>469</v>
      </c>
      <c r="I23" s="12">
        <v>236000</v>
      </c>
      <c r="J23" s="12">
        <v>1.0469999999999999</v>
      </c>
      <c r="K23" s="12">
        <v>0.75800000000000001</v>
      </c>
      <c r="L23" s="12">
        <v>46</v>
      </c>
      <c r="M23" s="12">
        <v>1.0169999999999999</v>
      </c>
      <c r="N23" s="12">
        <v>0.40600000000000003</v>
      </c>
      <c r="O23" s="14">
        <f t="shared" si="1"/>
        <v>2.5049261083743839</v>
      </c>
      <c r="P23" s="12">
        <v>0</v>
      </c>
      <c r="Q23" s="8" t="s">
        <v>470</v>
      </c>
      <c r="R23" s="8" t="s">
        <v>137</v>
      </c>
      <c r="S23" s="8" t="s">
        <v>138</v>
      </c>
      <c r="T23" s="8" t="s">
        <v>471</v>
      </c>
      <c r="U23" s="7" t="str">
        <f t="shared" si="2"/>
        <v>OK</v>
      </c>
    </row>
    <row r="24" spans="1:21" ht="22.8">
      <c r="A24" s="7">
        <f t="shared" si="0"/>
        <v>18</v>
      </c>
      <c r="B24" s="16">
        <v>-3</v>
      </c>
      <c r="C24" s="16">
        <v>-4</v>
      </c>
      <c r="D24" s="12">
        <v>70</v>
      </c>
      <c r="E24" s="12">
        <v>51</v>
      </c>
      <c r="F24" s="12">
        <v>70</v>
      </c>
      <c r="G24" s="12">
        <v>75</v>
      </c>
      <c r="H24" s="12" t="s">
        <v>472</v>
      </c>
      <c r="I24" s="12">
        <v>177000</v>
      </c>
      <c r="J24" s="12">
        <v>0.78500000000000003</v>
      </c>
      <c r="K24" s="12">
        <v>0.57499999999999996</v>
      </c>
      <c r="L24" s="12">
        <v>34.5</v>
      </c>
      <c r="M24" s="12">
        <v>0.76300000000000001</v>
      </c>
      <c r="N24" s="12">
        <v>0.29599999999999999</v>
      </c>
      <c r="O24" s="14">
        <f t="shared" si="1"/>
        <v>2.5777027027027031</v>
      </c>
      <c r="P24" s="12">
        <v>0</v>
      </c>
      <c r="Q24" s="8" t="s">
        <v>470</v>
      </c>
      <c r="R24" s="8" t="s">
        <v>137</v>
      </c>
      <c r="S24" s="8" t="s">
        <v>138</v>
      </c>
      <c r="T24" s="8" t="s">
        <v>471</v>
      </c>
      <c r="U24" s="7" t="str">
        <f t="shared" si="2"/>
        <v>OK</v>
      </c>
    </row>
    <row r="25" spans="1:21" ht="22.8">
      <c r="A25" s="7">
        <f t="shared" si="0"/>
        <v>19</v>
      </c>
      <c r="B25" s="16">
        <v>-3</v>
      </c>
      <c r="C25" s="16">
        <v>-4</v>
      </c>
      <c r="D25" s="12">
        <v>70</v>
      </c>
      <c r="E25" s="12">
        <v>51</v>
      </c>
      <c r="F25" s="12">
        <v>70</v>
      </c>
      <c r="G25" s="12">
        <v>50</v>
      </c>
      <c r="H25" s="12" t="s">
        <v>473</v>
      </c>
      <c r="I25" s="12">
        <v>118000</v>
      </c>
      <c r="J25" s="12">
        <v>0.52400000000000002</v>
      </c>
      <c r="K25" s="12">
        <v>0.38400000000000001</v>
      </c>
      <c r="L25" s="12">
        <v>23</v>
      </c>
      <c r="M25" s="12">
        <v>0.50900000000000001</v>
      </c>
      <c r="N25" s="12">
        <v>0.19500000000000001</v>
      </c>
      <c r="O25" s="14">
        <f t="shared" si="1"/>
        <v>2.6102564102564103</v>
      </c>
      <c r="P25" s="12">
        <v>0</v>
      </c>
      <c r="Q25" s="8" t="s">
        <v>470</v>
      </c>
      <c r="R25" s="8" t="s">
        <v>137</v>
      </c>
      <c r="S25" s="8" t="s">
        <v>138</v>
      </c>
      <c r="T25" s="8" t="s">
        <v>471</v>
      </c>
      <c r="U25" s="7" t="str">
        <f t="shared" si="2"/>
        <v>OK</v>
      </c>
    </row>
    <row r="26" spans="1:21" ht="22.8">
      <c r="A26" s="7">
        <f t="shared" si="0"/>
        <v>20</v>
      </c>
      <c r="B26" s="16">
        <v>-3</v>
      </c>
      <c r="C26" s="16">
        <v>-4</v>
      </c>
      <c r="D26" s="12">
        <v>70</v>
      </c>
      <c r="E26" s="12">
        <v>51</v>
      </c>
      <c r="F26" s="12">
        <v>70</v>
      </c>
      <c r="G26" s="12">
        <v>25</v>
      </c>
      <c r="H26" s="12" t="s">
        <v>474</v>
      </c>
      <c r="I26" s="12">
        <v>59000</v>
      </c>
      <c r="J26" s="12">
        <v>0.26200000000000001</v>
      </c>
      <c r="K26" s="12">
        <v>0.19</v>
      </c>
      <c r="L26" s="12">
        <v>11.5</v>
      </c>
      <c r="M26" s="12">
        <v>0.254</v>
      </c>
      <c r="N26" s="12">
        <v>0.10100000000000001</v>
      </c>
      <c r="O26" s="14">
        <f t="shared" si="1"/>
        <v>2.5148514851485149</v>
      </c>
      <c r="P26" s="12">
        <v>0</v>
      </c>
      <c r="Q26" s="8" t="s">
        <v>470</v>
      </c>
      <c r="R26" s="8" t="s">
        <v>137</v>
      </c>
      <c r="S26" s="8" t="s">
        <v>138</v>
      </c>
      <c r="T26" s="8" t="s">
        <v>471</v>
      </c>
      <c r="U26" s="7" t="str">
        <f t="shared" si="2"/>
        <v>OK</v>
      </c>
    </row>
    <row r="27" spans="1:21" ht="22.8">
      <c r="A27" s="7">
        <f t="shared" si="0"/>
        <v>21</v>
      </c>
      <c r="B27" s="16">
        <v>-3</v>
      </c>
      <c r="C27" s="16">
        <v>-4</v>
      </c>
      <c r="D27" s="12">
        <v>70</v>
      </c>
      <c r="E27" s="12">
        <v>51</v>
      </c>
      <c r="F27" s="12">
        <v>75</v>
      </c>
      <c r="G27" s="12">
        <v>100</v>
      </c>
      <c r="H27" s="12" t="s">
        <v>469</v>
      </c>
      <c r="I27" s="12">
        <v>236000</v>
      </c>
      <c r="J27" s="12">
        <v>1.026</v>
      </c>
      <c r="K27" s="12">
        <v>0.73</v>
      </c>
      <c r="L27" s="12">
        <v>35.700000000000003</v>
      </c>
      <c r="M27" s="12">
        <v>0.996</v>
      </c>
      <c r="N27" s="12">
        <v>0.41599999999999998</v>
      </c>
      <c r="O27" s="14">
        <f t="shared" si="1"/>
        <v>2.3942307692307692</v>
      </c>
      <c r="P27" s="12">
        <v>0</v>
      </c>
      <c r="Q27" s="8" t="s">
        <v>470</v>
      </c>
      <c r="R27" s="8" t="s">
        <v>137</v>
      </c>
      <c r="S27" s="8" t="s">
        <v>138</v>
      </c>
      <c r="T27" s="8" t="s">
        <v>471</v>
      </c>
      <c r="U27" s="7" t="str">
        <f t="shared" si="2"/>
        <v>OK</v>
      </c>
    </row>
    <row r="28" spans="1:21" ht="22.8">
      <c r="A28" s="7">
        <f t="shared" si="0"/>
        <v>22</v>
      </c>
      <c r="B28" s="16">
        <v>-3</v>
      </c>
      <c r="C28" s="16">
        <v>-4</v>
      </c>
      <c r="D28" s="12">
        <v>70</v>
      </c>
      <c r="E28" s="12">
        <v>51</v>
      </c>
      <c r="F28" s="12">
        <v>75</v>
      </c>
      <c r="G28" s="12">
        <v>75</v>
      </c>
      <c r="H28" s="12" t="s">
        <v>472</v>
      </c>
      <c r="I28" s="12">
        <v>177000</v>
      </c>
      <c r="J28" s="12">
        <v>0.77</v>
      </c>
      <c r="K28" s="12">
        <v>0.55400000000000005</v>
      </c>
      <c r="L28" s="12">
        <v>26.7</v>
      </c>
      <c r="M28" s="12">
        <v>0.747</v>
      </c>
      <c r="N28" s="12">
        <v>0.30299999999999999</v>
      </c>
      <c r="O28" s="14">
        <f t="shared" si="1"/>
        <v>2.4653465346534653</v>
      </c>
      <c r="P28" s="12">
        <v>0</v>
      </c>
      <c r="Q28" s="8" t="s">
        <v>470</v>
      </c>
      <c r="R28" s="8" t="s">
        <v>137</v>
      </c>
      <c r="S28" s="8" t="s">
        <v>138</v>
      </c>
      <c r="T28" s="8" t="s">
        <v>471</v>
      </c>
      <c r="U28" s="7" t="str">
        <f t="shared" si="2"/>
        <v>OK</v>
      </c>
    </row>
    <row r="29" spans="1:21" ht="22.8">
      <c r="A29" s="7">
        <f t="shared" si="0"/>
        <v>23</v>
      </c>
      <c r="B29" s="16">
        <v>-3</v>
      </c>
      <c r="C29" s="16">
        <v>-4</v>
      </c>
      <c r="D29" s="12">
        <v>70</v>
      </c>
      <c r="E29" s="12">
        <v>51</v>
      </c>
      <c r="F29" s="12">
        <v>75</v>
      </c>
      <c r="G29" s="12">
        <v>50</v>
      </c>
      <c r="H29" s="12" t="s">
        <v>473</v>
      </c>
      <c r="I29" s="12">
        <v>118000</v>
      </c>
      <c r="J29" s="12">
        <v>0.51300000000000001</v>
      </c>
      <c r="K29" s="12">
        <v>0.371</v>
      </c>
      <c r="L29" s="12">
        <v>17.8</v>
      </c>
      <c r="M29" s="12">
        <v>0.498</v>
      </c>
      <c r="N29" s="12">
        <v>0.2</v>
      </c>
      <c r="O29" s="14">
        <f t="shared" si="1"/>
        <v>2.4899999999999998</v>
      </c>
      <c r="P29" s="12">
        <v>0</v>
      </c>
      <c r="Q29" s="8" t="s">
        <v>470</v>
      </c>
      <c r="R29" s="8" t="s">
        <v>137</v>
      </c>
      <c r="S29" s="8" t="s">
        <v>138</v>
      </c>
      <c r="T29" s="8" t="s">
        <v>471</v>
      </c>
      <c r="U29" s="7" t="str">
        <f t="shared" si="2"/>
        <v>OK</v>
      </c>
    </row>
    <row r="30" spans="1:21" ht="22.8">
      <c r="A30" s="7">
        <f t="shared" si="0"/>
        <v>24</v>
      </c>
      <c r="B30" s="16">
        <v>-3</v>
      </c>
      <c r="C30" s="16">
        <v>-4</v>
      </c>
      <c r="D30" s="12">
        <v>70</v>
      </c>
      <c r="E30" s="12">
        <v>51</v>
      </c>
      <c r="F30" s="12">
        <v>75</v>
      </c>
      <c r="G30" s="12">
        <v>25</v>
      </c>
      <c r="H30" s="12" t="s">
        <v>474</v>
      </c>
      <c r="I30" s="12">
        <v>59000</v>
      </c>
      <c r="J30" s="12">
        <v>0.25700000000000001</v>
      </c>
      <c r="K30" s="12">
        <v>0.183</v>
      </c>
      <c r="L30" s="12">
        <v>8.9</v>
      </c>
      <c r="M30" s="12">
        <v>0.249</v>
      </c>
      <c r="N30" s="12">
        <v>0.10299999999999999</v>
      </c>
      <c r="O30" s="14">
        <f t="shared" si="1"/>
        <v>2.4174757281553401</v>
      </c>
      <c r="P30" s="12">
        <v>0</v>
      </c>
      <c r="Q30" s="8" t="s">
        <v>470</v>
      </c>
      <c r="R30" s="8" t="s">
        <v>137</v>
      </c>
      <c r="S30" s="8" t="s">
        <v>138</v>
      </c>
      <c r="T30" s="8" t="s">
        <v>471</v>
      </c>
      <c r="U30" s="7" t="str">
        <f t="shared" si="2"/>
        <v>OK</v>
      </c>
    </row>
    <row r="31" spans="1:21" ht="22.8">
      <c r="A31" s="7">
        <f t="shared" si="0"/>
        <v>25</v>
      </c>
      <c r="B31" s="16">
        <v>-3</v>
      </c>
      <c r="C31" s="16">
        <v>-4</v>
      </c>
      <c r="D31" s="12">
        <v>70</v>
      </c>
      <c r="E31" s="12">
        <v>51</v>
      </c>
      <c r="F31" s="12">
        <v>85</v>
      </c>
      <c r="G31" s="12">
        <v>100</v>
      </c>
      <c r="H31" s="12" t="s">
        <v>469</v>
      </c>
      <c r="I31" s="12">
        <v>236000</v>
      </c>
      <c r="J31" s="12">
        <v>0.98399999999999999</v>
      </c>
      <c r="K31" s="12">
        <v>0.67700000000000005</v>
      </c>
      <c r="L31" s="12">
        <v>24.1</v>
      </c>
      <c r="M31" s="12">
        <v>0.95399999999999996</v>
      </c>
      <c r="N31" s="12">
        <v>0.432</v>
      </c>
      <c r="O31" s="14">
        <f t="shared" si="1"/>
        <v>2.2083333333333335</v>
      </c>
      <c r="P31" s="12">
        <v>0</v>
      </c>
      <c r="Q31" s="8" t="s">
        <v>470</v>
      </c>
      <c r="R31" s="8" t="s">
        <v>137</v>
      </c>
      <c r="S31" s="8" t="s">
        <v>138</v>
      </c>
      <c r="T31" s="8" t="s">
        <v>471</v>
      </c>
      <c r="U31" s="7" t="str">
        <f t="shared" si="2"/>
        <v>OK</v>
      </c>
    </row>
    <row r="32" spans="1:21" ht="22.8">
      <c r="A32" s="7">
        <f t="shared" si="0"/>
        <v>26</v>
      </c>
      <c r="B32" s="16">
        <v>-3</v>
      </c>
      <c r="C32" s="16">
        <v>-4</v>
      </c>
      <c r="D32" s="12">
        <v>70</v>
      </c>
      <c r="E32" s="12">
        <v>51</v>
      </c>
      <c r="F32" s="12">
        <v>85</v>
      </c>
      <c r="G32" s="12">
        <v>75</v>
      </c>
      <c r="H32" s="12" t="s">
        <v>472</v>
      </c>
      <c r="I32" s="12">
        <v>177000</v>
      </c>
      <c r="J32" s="12">
        <v>0.73799999999999999</v>
      </c>
      <c r="K32" s="12">
        <v>0.51400000000000001</v>
      </c>
      <c r="L32" s="12">
        <v>18.100000000000001</v>
      </c>
      <c r="M32" s="12">
        <v>0.71599999999999997</v>
      </c>
      <c r="N32" s="12">
        <v>0.314</v>
      </c>
      <c r="O32" s="14">
        <f t="shared" si="1"/>
        <v>2.2802547770700636</v>
      </c>
      <c r="P32" s="12">
        <v>0</v>
      </c>
      <c r="Q32" s="8" t="s">
        <v>470</v>
      </c>
      <c r="R32" s="8" t="s">
        <v>137</v>
      </c>
      <c r="S32" s="8" t="s">
        <v>138</v>
      </c>
      <c r="T32" s="8" t="s">
        <v>471</v>
      </c>
      <c r="U32" s="7" t="str">
        <f t="shared" si="2"/>
        <v>OK</v>
      </c>
    </row>
    <row r="33" spans="1:21" ht="22.8">
      <c r="A33" s="7">
        <f t="shared" si="0"/>
        <v>27</v>
      </c>
      <c r="B33" s="16">
        <v>-3</v>
      </c>
      <c r="C33" s="16">
        <v>-4</v>
      </c>
      <c r="D33" s="12">
        <v>70</v>
      </c>
      <c r="E33" s="12">
        <v>51</v>
      </c>
      <c r="F33" s="12">
        <v>85</v>
      </c>
      <c r="G33" s="12">
        <v>50</v>
      </c>
      <c r="H33" s="12" t="s">
        <v>473</v>
      </c>
      <c r="I33" s="12">
        <v>118000</v>
      </c>
      <c r="J33" s="12">
        <v>0.49199999999999999</v>
      </c>
      <c r="K33" s="12">
        <v>0.34399999999999997</v>
      </c>
      <c r="L33" s="12">
        <v>12.1</v>
      </c>
      <c r="M33" s="12">
        <v>0.47699999999999998</v>
      </c>
      <c r="N33" s="12">
        <v>0.20699999999999999</v>
      </c>
      <c r="O33" s="14">
        <f t="shared" si="1"/>
        <v>2.3043478260869565</v>
      </c>
      <c r="P33" s="12">
        <v>0</v>
      </c>
      <c r="Q33" s="8" t="s">
        <v>470</v>
      </c>
      <c r="R33" s="8" t="s">
        <v>137</v>
      </c>
      <c r="S33" s="8" t="s">
        <v>138</v>
      </c>
      <c r="T33" s="8" t="s">
        <v>471</v>
      </c>
      <c r="U33" s="7" t="str">
        <f t="shared" si="2"/>
        <v>OK</v>
      </c>
    </row>
    <row r="34" spans="1:21" ht="22.8">
      <c r="A34" s="7">
        <f t="shared" si="0"/>
        <v>28</v>
      </c>
      <c r="B34" s="16">
        <v>-3</v>
      </c>
      <c r="C34" s="16">
        <v>-4</v>
      </c>
      <c r="D34" s="12">
        <v>70</v>
      </c>
      <c r="E34" s="12">
        <v>51</v>
      </c>
      <c r="F34" s="12">
        <v>85</v>
      </c>
      <c r="G34" s="12">
        <v>25</v>
      </c>
      <c r="H34" s="12" t="s">
        <v>474</v>
      </c>
      <c r="I34" s="12">
        <v>59000</v>
      </c>
      <c r="J34" s="12">
        <v>0.246</v>
      </c>
      <c r="K34" s="12">
        <v>0.17</v>
      </c>
      <c r="L34" s="12">
        <v>6</v>
      </c>
      <c r="M34" s="12">
        <v>0.23899999999999999</v>
      </c>
      <c r="N34" s="12">
        <v>0.107</v>
      </c>
      <c r="O34" s="14">
        <f t="shared" si="1"/>
        <v>2.2336448598130842</v>
      </c>
      <c r="P34" s="12">
        <v>0</v>
      </c>
      <c r="Q34" s="8" t="s">
        <v>470</v>
      </c>
      <c r="R34" s="8" t="s">
        <v>137</v>
      </c>
      <c r="S34" s="8" t="s">
        <v>138</v>
      </c>
      <c r="T34" s="8" t="s">
        <v>471</v>
      </c>
      <c r="U34" s="7" t="str">
        <f t="shared" si="2"/>
        <v>OK</v>
      </c>
    </row>
    <row r="35" spans="1:21" ht="22.8">
      <c r="A35" s="7">
        <f t="shared" si="0"/>
        <v>29</v>
      </c>
      <c r="B35" s="16">
        <v>-3</v>
      </c>
      <c r="C35" s="16">
        <v>-4</v>
      </c>
      <c r="D35" s="12">
        <v>70</v>
      </c>
      <c r="E35" s="12">
        <v>54</v>
      </c>
      <c r="F35" s="12">
        <v>68</v>
      </c>
      <c r="G35" s="12">
        <v>100</v>
      </c>
      <c r="H35" s="12" t="s">
        <v>469</v>
      </c>
      <c r="I35" s="12">
        <v>236000</v>
      </c>
      <c r="J35" s="12">
        <v>1.0549999999999999</v>
      </c>
      <c r="K35" s="12">
        <v>0.76900000000000002</v>
      </c>
      <c r="L35" s="12">
        <v>62.9</v>
      </c>
      <c r="M35" s="12">
        <v>1.0249999999999999</v>
      </c>
      <c r="N35" s="12">
        <v>0.40200000000000002</v>
      </c>
      <c r="O35" s="14">
        <f t="shared" si="1"/>
        <v>2.5497512437810941</v>
      </c>
      <c r="P35" s="12">
        <v>0</v>
      </c>
      <c r="Q35" s="8" t="s">
        <v>470</v>
      </c>
      <c r="R35" s="8" t="s">
        <v>137</v>
      </c>
      <c r="S35" s="8" t="s">
        <v>138</v>
      </c>
      <c r="T35" s="8" t="s">
        <v>471</v>
      </c>
      <c r="U35" s="7" t="str">
        <f t="shared" si="2"/>
        <v>OK</v>
      </c>
    </row>
    <row r="36" spans="1:21" ht="22.8">
      <c r="A36" s="7">
        <f t="shared" si="0"/>
        <v>30</v>
      </c>
      <c r="B36" s="16">
        <v>-3</v>
      </c>
      <c r="C36" s="16">
        <v>-4</v>
      </c>
      <c r="D36" s="12">
        <v>70</v>
      </c>
      <c r="E36" s="12">
        <v>54</v>
      </c>
      <c r="F36" s="12">
        <v>68</v>
      </c>
      <c r="G36" s="12">
        <v>75</v>
      </c>
      <c r="H36" s="12" t="s">
        <v>472</v>
      </c>
      <c r="I36" s="12">
        <v>177000</v>
      </c>
      <c r="J36" s="12">
        <v>0.79200000000000004</v>
      </c>
      <c r="K36" s="12">
        <v>0.58299999999999996</v>
      </c>
      <c r="L36" s="12">
        <v>47.2</v>
      </c>
      <c r="M36" s="12">
        <v>0.76900000000000002</v>
      </c>
      <c r="N36" s="12">
        <v>0.29299999999999998</v>
      </c>
      <c r="O36" s="14">
        <f t="shared" si="1"/>
        <v>2.6245733788395906</v>
      </c>
      <c r="P36" s="12">
        <v>0</v>
      </c>
      <c r="Q36" s="8" t="s">
        <v>470</v>
      </c>
      <c r="R36" s="8" t="s">
        <v>137</v>
      </c>
      <c r="S36" s="8" t="s">
        <v>138</v>
      </c>
      <c r="T36" s="8" t="s">
        <v>471</v>
      </c>
      <c r="U36" s="7" t="str">
        <f t="shared" si="2"/>
        <v>OK</v>
      </c>
    </row>
    <row r="37" spans="1:21" ht="22.8">
      <c r="A37" s="7">
        <f t="shared" si="0"/>
        <v>31</v>
      </c>
      <c r="B37" s="16">
        <v>-3</v>
      </c>
      <c r="C37" s="16">
        <v>-4</v>
      </c>
      <c r="D37" s="12">
        <v>70</v>
      </c>
      <c r="E37" s="12">
        <v>54</v>
      </c>
      <c r="F37" s="12">
        <v>68</v>
      </c>
      <c r="G37" s="12">
        <v>50</v>
      </c>
      <c r="H37" s="12" t="s">
        <v>473</v>
      </c>
      <c r="I37" s="12">
        <v>118000</v>
      </c>
      <c r="J37" s="12">
        <v>0.52800000000000002</v>
      </c>
      <c r="K37" s="12">
        <v>0.39</v>
      </c>
      <c r="L37" s="12">
        <v>31.5</v>
      </c>
      <c r="M37" s="12">
        <v>0.51300000000000001</v>
      </c>
      <c r="N37" s="12">
        <v>0.193</v>
      </c>
      <c r="O37" s="14">
        <f t="shared" si="1"/>
        <v>2.6580310880829017</v>
      </c>
      <c r="P37" s="12">
        <v>0</v>
      </c>
      <c r="Q37" s="8" t="s">
        <v>470</v>
      </c>
      <c r="R37" s="8" t="s">
        <v>137</v>
      </c>
      <c r="S37" s="8" t="s">
        <v>138</v>
      </c>
      <c r="T37" s="8" t="s">
        <v>471</v>
      </c>
      <c r="U37" s="7" t="str">
        <f t="shared" si="2"/>
        <v>OK</v>
      </c>
    </row>
    <row r="38" spans="1:21" ht="22.8">
      <c r="A38" s="7">
        <f t="shared" si="0"/>
        <v>32</v>
      </c>
      <c r="B38" s="16">
        <v>-3</v>
      </c>
      <c r="C38" s="16">
        <v>-4</v>
      </c>
      <c r="D38" s="12">
        <v>70</v>
      </c>
      <c r="E38" s="12">
        <v>54</v>
      </c>
      <c r="F38" s="12">
        <v>68</v>
      </c>
      <c r="G38" s="12">
        <v>25</v>
      </c>
      <c r="H38" s="12" t="s">
        <v>474</v>
      </c>
      <c r="I38" s="12">
        <v>59000</v>
      </c>
      <c r="J38" s="12">
        <v>0.26400000000000001</v>
      </c>
      <c r="K38" s="12">
        <v>0.193</v>
      </c>
      <c r="L38" s="12">
        <v>15.7</v>
      </c>
      <c r="M38" s="12">
        <v>0.25600000000000001</v>
      </c>
      <c r="N38" s="12">
        <v>0.1</v>
      </c>
      <c r="O38" s="14">
        <f t="shared" si="1"/>
        <v>2.56</v>
      </c>
      <c r="P38" s="12">
        <v>0</v>
      </c>
      <c r="Q38" s="8" t="s">
        <v>470</v>
      </c>
      <c r="R38" s="8" t="s">
        <v>137</v>
      </c>
      <c r="S38" s="8" t="s">
        <v>138</v>
      </c>
      <c r="T38" s="8" t="s">
        <v>471</v>
      </c>
      <c r="U38" s="7" t="str">
        <f t="shared" si="2"/>
        <v>OK</v>
      </c>
    </row>
    <row r="39" spans="1:21" ht="22.8">
      <c r="A39" s="7">
        <f t="shared" si="0"/>
        <v>33</v>
      </c>
      <c r="B39" s="16">
        <v>0</v>
      </c>
      <c r="C39" s="16">
        <v>-3</v>
      </c>
      <c r="D39" s="12">
        <v>85</v>
      </c>
      <c r="E39" s="12">
        <v>51</v>
      </c>
      <c r="F39" s="12">
        <v>70</v>
      </c>
      <c r="G39" s="12">
        <v>100</v>
      </c>
      <c r="H39" s="12" t="s">
        <v>469</v>
      </c>
      <c r="I39" s="12">
        <v>236000</v>
      </c>
      <c r="J39" s="12">
        <v>1.101</v>
      </c>
      <c r="K39" s="12">
        <v>0.80700000000000005</v>
      </c>
      <c r="L39" s="12">
        <v>48.4</v>
      </c>
      <c r="M39" s="12">
        <v>1.071</v>
      </c>
      <c r="N39" s="12">
        <v>0.41199999999999998</v>
      </c>
      <c r="O39" s="14">
        <f t="shared" si="1"/>
        <v>2.599514563106796</v>
      </c>
      <c r="P39" s="12">
        <v>0</v>
      </c>
      <c r="Q39" s="8" t="s">
        <v>470</v>
      </c>
      <c r="R39" s="8" t="s">
        <v>137</v>
      </c>
      <c r="S39" s="8" t="s">
        <v>138</v>
      </c>
      <c r="T39" s="8" t="s">
        <v>471</v>
      </c>
      <c r="U39" s="7" t="str">
        <f t="shared" si="2"/>
        <v>OK</v>
      </c>
    </row>
    <row r="40" spans="1:21" ht="22.8">
      <c r="A40" s="7">
        <f t="shared" si="0"/>
        <v>34</v>
      </c>
      <c r="B40" s="16">
        <v>0</v>
      </c>
      <c r="C40" s="16">
        <v>-3</v>
      </c>
      <c r="D40" s="12">
        <v>85</v>
      </c>
      <c r="E40" s="12">
        <v>51</v>
      </c>
      <c r="F40" s="12">
        <v>70</v>
      </c>
      <c r="G40" s="12">
        <v>75</v>
      </c>
      <c r="H40" s="12" t="s">
        <v>472</v>
      </c>
      <c r="I40" s="12">
        <v>177000</v>
      </c>
      <c r="J40" s="12">
        <v>0.82599999999999996</v>
      </c>
      <c r="K40" s="12">
        <v>0.61199999999999999</v>
      </c>
      <c r="L40" s="12">
        <v>36.299999999999997</v>
      </c>
      <c r="M40" s="12">
        <v>0.80300000000000005</v>
      </c>
      <c r="N40" s="12">
        <v>0.3</v>
      </c>
      <c r="O40" s="14">
        <f t="shared" si="1"/>
        <v>2.6766666666666667</v>
      </c>
      <c r="P40" s="12">
        <v>0</v>
      </c>
      <c r="Q40" s="8" t="s">
        <v>470</v>
      </c>
      <c r="R40" s="8" t="s">
        <v>137</v>
      </c>
      <c r="S40" s="8" t="s">
        <v>138</v>
      </c>
      <c r="T40" s="8" t="s">
        <v>471</v>
      </c>
      <c r="U40" s="7" t="str">
        <f t="shared" si="2"/>
        <v>OK</v>
      </c>
    </row>
    <row r="41" spans="1:21" ht="22.8">
      <c r="A41" s="7">
        <f t="shared" si="0"/>
        <v>35</v>
      </c>
      <c r="B41" s="16">
        <v>0</v>
      </c>
      <c r="C41" s="16">
        <v>-3</v>
      </c>
      <c r="D41" s="12">
        <v>85</v>
      </c>
      <c r="E41" s="12">
        <v>51</v>
      </c>
      <c r="F41" s="12">
        <v>70</v>
      </c>
      <c r="G41" s="12">
        <v>50</v>
      </c>
      <c r="H41" s="12" t="s">
        <v>473</v>
      </c>
      <c r="I41" s="12">
        <v>118000</v>
      </c>
      <c r="J41" s="12">
        <v>0.55000000000000004</v>
      </c>
      <c r="K41" s="12">
        <v>0.40899999999999997</v>
      </c>
      <c r="L41" s="12">
        <v>24.2</v>
      </c>
      <c r="M41" s="12">
        <v>0.53500000000000003</v>
      </c>
      <c r="N41" s="12">
        <v>0.19800000000000001</v>
      </c>
      <c r="O41" s="14">
        <f t="shared" si="1"/>
        <v>2.702020202020202</v>
      </c>
      <c r="P41" s="12">
        <v>0</v>
      </c>
      <c r="Q41" s="8" t="s">
        <v>470</v>
      </c>
      <c r="R41" s="8" t="s">
        <v>137</v>
      </c>
      <c r="S41" s="8" t="s">
        <v>138</v>
      </c>
      <c r="T41" s="8" t="s">
        <v>471</v>
      </c>
      <c r="U41" s="7" t="str">
        <f t="shared" si="2"/>
        <v>OK</v>
      </c>
    </row>
    <row r="42" spans="1:21" ht="22.8">
      <c r="A42" s="7">
        <f t="shared" si="0"/>
        <v>36</v>
      </c>
      <c r="B42" s="16">
        <v>0</v>
      </c>
      <c r="C42" s="16">
        <v>-3</v>
      </c>
      <c r="D42" s="12">
        <v>85</v>
      </c>
      <c r="E42" s="12">
        <v>51</v>
      </c>
      <c r="F42" s="12">
        <v>70</v>
      </c>
      <c r="G42" s="12">
        <v>25</v>
      </c>
      <c r="H42" s="12" t="s">
        <v>474</v>
      </c>
      <c r="I42" s="12">
        <v>59000</v>
      </c>
      <c r="J42" s="12">
        <v>0.27500000000000002</v>
      </c>
      <c r="K42" s="12">
        <v>0.20300000000000001</v>
      </c>
      <c r="L42" s="12">
        <v>12.1</v>
      </c>
      <c r="M42" s="12">
        <v>0.26800000000000002</v>
      </c>
      <c r="N42" s="12">
        <v>0.10199999999999999</v>
      </c>
      <c r="O42" s="14">
        <f t="shared" si="1"/>
        <v>2.6274509803921573</v>
      </c>
      <c r="P42" s="12">
        <v>0</v>
      </c>
      <c r="Q42" s="8" t="s">
        <v>470</v>
      </c>
      <c r="R42" s="8" t="s">
        <v>137</v>
      </c>
      <c r="S42" s="8" t="s">
        <v>138</v>
      </c>
      <c r="T42" s="8" t="s">
        <v>471</v>
      </c>
      <c r="U42" s="7" t="str">
        <f t="shared" si="2"/>
        <v>OK</v>
      </c>
    </row>
    <row r="43" spans="1:21" ht="22.8">
      <c r="A43" s="7">
        <f t="shared" si="0"/>
        <v>37</v>
      </c>
      <c r="B43" s="16">
        <v>0</v>
      </c>
      <c r="C43" s="16">
        <v>-3</v>
      </c>
      <c r="D43" s="12">
        <v>85</v>
      </c>
      <c r="E43" s="12">
        <v>51</v>
      </c>
      <c r="F43" s="12">
        <v>75</v>
      </c>
      <c r="G43" s="12">
        <v>100</v>
      </c>
      <c r="H43" s="12" t="s">
        <v>469</v>
      </c>
      <c r="I43" s="12">
        <v>236000</v>
      </c>
      <c r="J43" s="12">
        <v>1.079</v>
      </c>
      <c r="K43" s="12">
        <v>0.77700000000000002</v>
      </c>
      <c r="L43" s="12">
        <v>37.5</v>
      </c>
      <c r="M43" s="12">
        <v>1.0489999999999999</v>
      </c>
      <c r="N43" s="12">
        <v>0.42299999999999999</v>
      </c>
      <c r="O43" s="14">
        <f t="shared" si="1"/>
        <v>2.479905437352246</v>
      </c>
      <c r="P43" s="12">
        <v>0</v>
      </c>
      <c r="Q43" s="8" t="s">
        <v>470</v>
      </c>
      <c r="R43" s="8" t="s">
        <v>137</v>
      </c>
      <c r="S43" s="8" t="s">
        <v>138</v>
      </c>
      <c r="T43" s="8" t="s">
        <v>471</v>
      </c>
      <c r="U43" s="7" t="str">
        <f t="shared" si="2"/>
        <v>OK</v>
      </c>
    </row>
    <row r="44" spans="1:21" ht="22.8">
      <c r="A44" s="7">
        <f t="shared" si="0"/>
        <v>38</v>
      </c>
      <c r="B44" s="16">
        <v>0</v>
      </c>
      <c r="C44" s="16">
        <v>-3</v>
      </c>
      <c r="D44" s="12">
        <v>85</v>
      </c>
      <c r="E44" s="12">
        <v>51</v>
      </c>
      <c r="F44" s="12">
        <v>75</v>
      </c>
      <c r="G44" s="12">
        <v>75</v>
      </c>
      <c r="H44" s="12" t="s">
        <v>472</v>
      </c>
      <c r="I44" s="12">
        <v>177000</v>
      </c>
      <c r="J44" s="12">
        <v>0.80900000000000005</v>
      </c>
      <c r="K44" s="12">
        <v>0.59</v>
      </c>
      <c r="L44" s="12">
        <v>28.2</v>
      </c>
      <c r="M44" s="12">
        <v>0.78700000000000003</v>
      </c>
      <c r="N44" s="12">
        <v>0.308</v>
      </c>
      <c r="O44" s="14">
        <f t="shared" si="1"/>
        <v>2.5551948051948052</v>
      </c>
      <c r="P44" s="12">
        <v>0</v>
      </c>
      <c r="Q44" s="8" t="s">
        <v>470</v>
      </c>
      <c r="R44" s="8" t="s">
        <v>137</v>
      </c>
      <c r="S44" s="8" t="s">
        <v>138</v>
      </c>
      <c r="T44" s="8" t="s">
        <v>471</v>
      </c>
      <c r="U44" s="7" t="str">
        <f t="shared" si="2"/>
        <v>OK</v>
      </c>
    </row>
    <row r="45" spans="1:21" ht="22.8">
      <c r="A45" s="7">
        <f t="shared" si="0"/>
        <v>39</v>
      </c>
      <c r="B45" s="16">
        <v>0</v>
      </c>
      <c r="C45" s="16">
        <v>-3</v>
      </c>
      <c r="D45" s="12">
        <v>85</v>
      </c>
      <c r="E45" s="12">
        <v>51</v>
      </c>
      <c r="F45" s="12">
        <v>75</v>
      </c>
      <c r="G45" s="12">
        <v>50</v>
      </c>
      <c r="H45" s="12" t="s">
        <v>473</v>
      </c>
      <c r="I45" s="12">
        <v>118000</v>
      </c>
      <c r="J45" s="12">
        <v>0.53900000000000003</v>
      </c>
      <c r="K45" s="12">
        <v>0.39500000000000002</v>
      </c>
      <c r="L45" s="12">
        <v>18.8</v>
      </c>
      <c r="M45" s="12">
        <v>0.52400000000000002</v>
      </c>
      <c r="N45" s="12">
        <v>0.20300000000000001</v>
      </c>
      <c r="O45" s="14">
        <f t="shared" si="1"/>
        <v>2.5812807881773399</v>
      </c>
      <c r="P45" s="12">
        <v>0</v>
      </c>
      <c r="Q45" s="8" t="s">
        <v>470</v>
      </c>
      <c r="R45" s="8" t="s">
        <v>137</v>
      </c>
      <c r="S45" s="8" t="s">
        <v>138</v>
      </c>
      <c r="T45" s="8" t="s">
        <v>471</v>
      </c>
      <c r="U45" s="7" t="str">
        <f t="shared" si="2"/>
        <v>OK</v>
      </c>
    </row>
    <row r="46" spans="1:21" ht="22.8">
      <c r="A46" s="7">
        <f t="shared" si="0"/>
        <v>40</v>
      </c>
      <c r="B46" s="16">
        <v>0</v>
      </c>
      <c r="C46" s="16">
        <v>-3</v>
      </c>
      <c r="D46" s="12">
        <v>85</v>
      </c>
      <c r="E46" s="12">
        <v>51</v>
      </c>
      <c r="F46" s="12">
        <v>75</v>
      </c>
      <c r="G46" s="12">
        <v>25</v>
      </c>
      <c r="H46" s="12" t="s">
        <v>474</v>
      </c>
      <c r="I46" s="12">
        <v>59000</v>
      </c>
      <c r="J46" s="12">
        <v>0.27</v>
      </c>
      <c r="K46" s="12">
        <v>0.19500000000000001</v>
      </c>
      <c r="L46" s="12">
        <v>9.4</v>
      </c>
      <c r="M46" s="12">
        <v>0.26200000000000001</v>
      </c>
      <c r="N46" s="12">
        <v>0.105</v>
      </c>
      <c r="O46" s="14">
        <f t="shared" si="1"/>
        <v>2.4952380952380953</v>
      </c>
      <c r="P46" s="12">
        <v>0</v>
      </c>
      <c r="Q46" s="8" t="s">
        <v>470</v>
      </c>
      <c r="R46" s="8" t="s">
        <v>137</v>
      </c>
      <c r="S46" s="8" t="s">
        <v>138</v>
      </c>
      <c r="T46" s="8" t="s">
        <v>471</v>
      </c>
      <c r="U46" s="7" t="str">
        <f t="shared" si="2"/>
        <v>OK</v>
      </c>
    </row>
    <row r="47" spans="1:21" ht="22.8">
      <c r="A47" s="7">
        <f t="shared" si="0"/>
        <v>41</v>
      </c>
      <c r="B47" s="16">
        <v>0</v>
      </c>
      <c r="C47" s="16">
        <v>-3</v>
      </c>
      <c r="D47" s="12">
        <v>85</v>
      </c>
      <c r="E47" s="12">
        <v>51</v>
      </c>
      <c r="F47" s="12">
        <v>85</v>
      </c>
      <c r="G47" s="12">
        <v>100</v>
      </c>
      <c r="H47" s="12" t="s">
        <v>469</v>
      </c>
      <c r="I47" s="12">
        <v>236000</v>
      </c>
      <c r="J47" s="12">
        <v>1.0349999999999999</v>
      </c>
      <c r="K47" s="12">
        <v>0.72099999999999997</v>
      </c>
      <c r="L47" s="12">
        <v>25.4</v>
      </c>
      <c r="M47" s="12">
        <v>1.0049999999999999</v>
      </c>
      <c r="N47" s="12">
        <v>0.44</v>
      </c>
      <c r="O47" s="14">
        <f t="shared" si="1"/>
        <v>2.2840909090909087</v>
      </c>
      <c r="P47" s="12">
        <v>0</v>
      </c>
      <c r="Q47" s="8" t="s">
        <v>470</v>
      </c>
      <c r="R47" s="8" t="s">
        <v>137</v>
      </c>
      <c r="S47" s="8" t="s">
        <v>138</v>
      </c>
      <c r="T47" s="8" t="s">
        <v>471</v>
      </c>
      <c r="U47" s="7" t="str">
        <f t="shared" si="2"/>
        <v>OK</v>
      </c>
    </row>
    <row r="48" spans="1:21" ht="22.8">
      <c r="A48" s="7">
        <f t="shared" si="0"/>
        <v>42</v>
      </c>
      <c r="B48" s="16">
        <v>0</v>
      </c>
      <c r="C48" s="16">
        <v>-3</v>
      </c>
      <c r="D48" s="12">
        <v>85</v>
      </c>
      <c r="E48" s="12">
        <v>51</v>
      </c>
      <c r="F48" s="12">
        <v>85</v>
      </c>
      <c r="G48" s="12">
        <v>75</v>
      </c>
      <c r="H48" s="12" t="s">
        <v>472</v>
      </c>
      <c r="I48" s="12">
        <v>177000</v>
      </c>
      <c r="J48" s="12">
        <v>0.77600000000000002</v>
      </c>
      <c r="K48" s="12">
        <v>0.54800000000000004</v>
      </c>
      <c r="L48" s="12">
        <v>19</v>
      </c>
      <c r="M48" s="12">
        <v>0.754</v>
      </c>
      <c r="N48" s="12">
        <v>0.32100000000000001</v>
      </c>
      <c r="O48" s="14">
        <f t="shared" si="1"/>
        <v>2.3489096573208723</v>
      </c>
      <c r="P48" s="12">
        <v>0</v>
      </c>
      <c r="Q48" s="8" t="s">
        <v>470</v>
      </c>
      <c r="R48" s="8" t="s">
        <v>137</v>
      </c>
      <c r="S48" s="8" t="s">
        <v>138</v>
      </c>
      <c r="T48" s="8" t="s">
        <v>471</v>
      </c>
      <c r="U48" s="7" t="str">
        <f t="shared" si="2"/>
        <v>OK</v>
      </c>
    </row>
    <row r="49" spans="1:21" ht="22.8">
      <c r="A49" s="7">
        <f t="shared" si="0"/>
        <v>43</v>
      </c>
      <c r="B49" s="16">
        <v>0</v>
      </c>
      <c r="C49" s="16">
        <v>-3</v>
      </c>
      <c r="D49" s="12">
        <v>85</v>
      </c>
      <c r="E49" s="12">
        <v>51</v>
      </c>
      <c r="F49" s="12">
        <v>85</v>
      </c>
      <c r="G49" s="12">
        <v>50</v>
      </c>
      <c r="H49" s="12" t="s">
        <v>473</v>
      </c>
      <c r="I49" s="12">
        <v>118000</v>
      </c>
      <c r="J49" s="12">
        <v>0.51700000000000002</v>
      </c>
      <c r="K49" s="12">
        <v>0.36699999999999999</v>
      </c>
      <c r="L49" s="12">
        <v>12.7</v>
      </c>
      <c r="M49" s="12">
        <v>0.502</v>
      </c>
      <c r="N49" s="12">
        <v>0.21199999999999999</v>
      </c>
      <c r="O49" s="14">
        <f t="shared" si="1"/>
        <v>2.367924528301887</v>
      </c>
      <c r="P49" s="12">
        <v>0</v>
      </c>
      <c r="Q49" s="8" t="s">
        <v>470</v>
      </c>
      <c r="R49" s="8" t="s">
        <v>137</v>
      </c>
      <c r="S49" s="8" t="s">
        <v>138</v>
      </c>
      <c r="T49" s="8" t="s">
        <v>471</v>
      </c>
      <c r="U49" s="7" t="str">
        <f t="shared" si="2"/>
        <v>OK</v>
      </c>
    </row>
    <row r="50" spans="1:21" ht="22.8">
      <c r="A50" s="7">
        <f t="shared" si="0"/>
        <v>44</v>
      </c>
      <c r="B50" s="16">
        <v>0</v>
      </c>
      <c r="C50" s="16">
        <v>-3</v>
      </c>
      <c r="D50" s="12">
        <v>85</v>
      </c>
      <c r="E50" s="12">
        <v>51</v>
      </c>
      <c r="F50" s="12">
        <v>85</v>
      </c>
      <c r="G50" s="12">
        <v>25</v>
      </c>
      <c r="H50" s="12" t="s">
        <v>474</v>
      </c>
      <c r="I50" s="12">
        <v>59000</v>
      </c>
      <c r="J50" s="12">
        <v>0.25900000000000001</v>
      </c>
      <c r="K50" s="12">
        <v>0.18099999999999999</v>
      </c>
      <c r="L50" s="12">
        <v>6.3</v>
      </c>
      <c r="M50" s="12">
        <v>0.251</v>
      </c>
      <c r="N50" s="12">
        <v>0.109</v>
      </c>
      <c r="O50" s="14">
        <f t="shared" si="1"/>
        <v>2.3027522935779818</v>
      </c>
      <c r="P50" s="12">
        <v>0</v>
      </c>
      <c r="Q50" s="8" t="s">
        <v>470</v>
      </c>
      <c r="R50" s="8" t="s">
        <v>137</v>
      </c>
      <c r="S50" s="8" t="s">
        <v>138</v>
      </c>
      <c r="T50" s="8" t="s">
        <v>471</v>
      </c>
      <c r="U50" s="7" t="str">
        <f t="shared" si="2"/>
        <v>OK</v>
      </c>
    </row>
    <row r="51" spans="1:21" ht="22.8">
      <c r="A51" s="7">
        <f t="shared" si="0"/>
        <v>45</v>
      </c>
      <c r="B51" s="16">
        <v>0</v>
      </c>
      <c r="C51" s="16">
        <v>-3</v>
      </c>
      <c r="D51" s="12">
        <v>85</v>
      </c>
      <c r="E51" s="12">
        <v>54</v>
      </c>
      <c r="F51" s="12">
        <v>68</v>
      </c>
      <c r="G51" s="12">
        <v>100</v>
      </c>
      <c r="H51" s="12" t="s">
        <v>469</v>
      </c>
      <c r="I51" s="12">
        <v>236000</v>
      </c>
      <c r="J51" s="12">
        <v>1.1100000000000001</v>
      </c>
      <c r="K51" s="12">
        <v>0.81899999999999995</v>
      </c>
      <c r="L51" s="12">
        <v>66.3</v>
      </c>
      <c r="M51" s="12">
        <v>1.08</v>
      </c>
      <c r="N51" s="12">
        <v>0.40799999999999997</v>
      </c>
      <c r="O51" s="14">
        <f t="shared" si="1"/>
        <v>2.6470588235294121</v>
      </c>
      <c r="P51" s="12">
        <v>0</v>
      </c>
      <c r="Q51" s="8" t="s">
        <v>470</v>
      </c>
      <c r="R51" s="8" t="s">
        <v>137</v>
      </c>
      <c r="S51" s="8" t="s">
        <v>138</v>
      </c>
      <c r="T51" s="8" t="s">
        <v>471</v>
      </c>
      <c r="U51" s="7" t="str">
        <f t="shared" si="2"/>
        <v>OK</v>
      </c>
    </row>
    <row r="52" spans="1:21" ht="22.8">
      <c r="A52" s="7">
        <f t="shared" si="0"/>
        <v>46</v>
      </c>
      <c r="B52" s="16">
        <v>0</v>
      </c>
      <c r="C52" s="16">
        <v>-3</v>
      </c>
      <c r="D52" s="12">
        <v>85</v>
      </c>
      <c r="E52" s="12">
        <v>54</v>
      </c>
      <c r="F52" s="12">
        <v>68</v>
      </c>
      <c r="G52" s="12">
        <v>75</v>
      </c>
      <c r="H52" s="12" t="s">
        <v>472</v>
      </c>
      <c r="I52" s="12">
        <v>177000</v>
      </c>
      <c r="J52" s="12">
        <v>0.83199999999999996</v>
      </c>
      <c r="K52" s="12">
        <v>0.621</v>
      </c>
      <c r="L52" s="12">
        <v>49.7</v>
      </c>
      <c r="M52" s="12">
        <v>0.81</v>
      </c>
      <c r="N52" s="12">
        <v>0.29699999999999999</v>
      </c>
      <c r="O52" s="14">
        <f t="shared" si="1"/>
        <v>2.7272727272727275</v>
      </c>
      <c r="P52" s="12">
        <v>0</v>
      </c>
      <c r="Q52" s="8" t="s">
        <v>470</v>
      </c>
      <c r="R52" s="8" t="s">
        <v>137</v>
      </c>
      <c r="S52" s="8" t="s">
        <v>138</v>
      </c>
      <c r="T52" s="8" t="s">
        <v>471</v>
      </c>
      <c r="U52" s="7" t="str">
        <f t="shared" si="2"/>
        <v>OK</v>
      </c>
    </row>
    <row r="53" spans="1:21" ht="22.8">
      <c r="A53" s="7">
        <f t="shared" si="0"/>
        <v>47</v>
      </c>
      <c r="B53" s="16">
        <v>0</v>
      </c>
      <c r="C53" s="16">
        <v>-3</v>
      </c>
      <c r="D53" s="12">
        <v>85</v>
      </c>
      <c r="E53" s="12">
        <v>54</v>
      </c>
      <c r="F53" s="12">
        <v>68</v>
      </c>
      <c r="G53" s="12">
        <v>50</v>
      </c>
      <c r="H53" s="12" t="s">
        <v>473</v>
      </c>
      <c r="I53" s="12">
        <v>118000</v>
      </c>
      <c r="J53" s="12">
        <v>0.55500000000000005</v>
      </c>
      <c r="K53" s="12">
        <v>0.41499999999999998</v>
      </c>
      <c r="L53" s="12">
        <v>33.1</v>
      </c>
      <c r="M53" s="12">
        <v>0.54</v>
      </c>
      <c r="N53" s="12">
        <v>0.19600000000000001</v>
      </c>
      <c r="O53" s="14">
        <f t="shared" si="1"/>
        <v>2.7551020408163267</v>
      </c>
      <c r="P53" s="12">
        <v>0</v>
      </c>
      <c r="Q53" s="8" t="s">
        <v>470</v>
      </c>
      <c r="R53" s="8" t="s">
        <v>137</v>
      </c>
      <c r="S53" s="8" t="s">
        <v>138</v>
      </c>
      <c r="T53" s="8" t="s">
        <v>471</v>
      </c>
      <c r="U53" s="7" t="str">
        <f t="shared" si="2"/>
        <v>OK</v>
      </c>
    </row>
    <row r="54" spans="1:21" ht="22.8">
      <c r="A54" s="7">
        <f t="shared" si="0"/>
        <v>48</v>
      </c>
      <c r="B54" s="16">
        <v>0</v>
      </c>
      <c r="C54" s="16">
        <v>-3</v>
      </c>
      <c r="D54" s="12">
        <v>85</v>
      </c>
      <c r="E54" s="12">
        <v>54</v>
      </c>
      <c r="F54" s="12">
        <v>68</v>
      </c>
      <c r="G54" s="12">
        <v>25</v>
      </c>
      <c r="H54" s="12" t="s">
        <v>474</v>
      </c>
      <c r="I54" s="12">
        <v>59000</v>
      </c>
      <c r="J54" s="12">
        <v>0.27700000000000002</v>
      </c>
      <c r="K54" s="12">
        <v>0.20599999999999999</v>
      </c>
      <c r="L54" s="12">
        <v>16.600000000000001</v>
      </c>
      <c r="M54" s="12">
        <v>0.27</v>
      </c>
      <c r="N54" s="12">
        <v>0.10100000000000001</v>
      </c>
      <c r="O54" s="14">
        <f t="shared" si="1"/>
        <v>2.6732673267326734</v>
      </c>
      <c r="P54" s="12">
        <v>0</v>
      </c>
      <c r="Q54" s="8" t="s">
        <v>470</v>
      </c>
      <c r="R54" s="8" t="s">
        <v>137</v>
      </c>
      <c r="S54" s="8" t="s">
        <v>138</v>
      </c>
      <c r="T54" s="8" t="s">
        <v>471</v>
      </c>
      <c r="U54" s="7" t="str">
        <f t="shared" si="2"/>
        <v>OK</v>
      </c>
    </row>
    <row r="55" spans="1:21" ht="22.8">
      <c r="A55" s="7">
        <f t="shared" si="0"/>
        <v>49</v>
      </c>
      <c r="B55" s="16">
        <v>2</v>
      </c>
      <c r="C55" s="16">
        <v>-1</v>
      </c>
      <c r="D55" s="12">
        <v>85</v>
      </c>
      <c r="E55" s="12">
        <v>51</v>
      </c>
      <c r="F55" s="12">
        <v>70</v>
      </c>
      <c r="G55" s="12">
        <v>100</v>
      </c>
      <c r="H55" s="12" t="s">
        <v>469</v>
      </c>
      <c r="I55" s="12">
        <v>236000</v>
      </c>
      <c r="J55" s="12">
        <v>1.137</v>
      </c>
      <c r="K55" s="12">
        <v>0.84099999999999997</v>
      </c>
      <c r="L55" s="12">
        <v>50</v>
      </c>
      <c r="M55" s="12">
        <v>1.107</v>
      </c>
      <c r="N55" s="12">
        <v>0.41599999999999998</v>
      </c>
      <c r="O55" s="14">
        <f t="shared" si="1"/>
        <v>2.6610576923076925</v>
      </c>
      <c r="P55" s="12">
        <v>0</v>
      </c>
      <c r="Q55" s="8" t="s">
        <v>470</v>
      </c>
      <c r="R55" s="8" t="s">
        <v>137</v>
      </c>
      <c r="S55" s="8" t="s">
        <v>138</v>
      </c>
      <c r="T55" s="8" t="s">
        <v>471</v>
      </c>
      <c r="U55" s="7" t="str">
        <f t="shared" si="2"/>
        <v>OK</v>
      </c>
    </row>
    <row r="56" spans="1:21" ht="22.8">
      <c r="A56" s="7">
        <f t="shared" si="0"/>
        <v>50</v>
      </c>
      <c r="B56" s="16">
        <v>2</v>
      </c>
      <c r="C56" s="16">
        <v>-1</v>
      </c>
      <c r="D56" s="12">
        <v>85</v>
      </c>
      <c r="E56" s="12">
        <v>51</v>
      </c>
      <c r="F56" s="12">
        <v>70</v>
      </c>
      <c r="G56" s="12">
        <v>75</v>
      </c>
      <c r="H56" s="12" t="s">
        <v>472</v>
      </c>
      <c r="I56" s="12">
        <v>177000</v>
      </c>
      <c r="J56" s="12">
        <v>0.85199999999999998</v>
      </c>
      <c r="K56" s="12">
        <v>0.63700000000000001</v>
      </c>
      <c r="L56" s="12">
        <v>37.5</v>
      </c>
      <c r="M56" s="12">
        <v>0.83</v>
      </c>
      <c r="N56" s="12">
        <v>0.30299999999999999</v>
      </c>
      <c r="O56" s="14">
        <f t="shared" si="1"/>
        <v>2.7392739273927393</v>
      </c>
      <c r="P56" s="12">
        <v>0</v>
      </c>
      <c r="Q56" s="8" t="s">
        <v>470</v>
      </c>
      <c r="R56" s="8" t="s">
        <v>137</v>
      </c>
      <c r="S56" s="8" t="s">
        <v>138</v>
      </c>
      <c r="T56" s="8" t="s">
        <v>471</v>
      </c>
      <c r="U56" s="7" t="str">
        <f t="shared" si="2"/>
        <v>OK</v>
      </c>
    </row>
    <row r="57" spans="1:21" ht="22.8">
      <c r="A57" s="7">
        <f t="shared" si="0"/>
        <v>51</v>
      </c>
      <c r="B57" s="16">
        <v>2</v>
      </c>
      <c r="C57" s="16">
        <v>-1</v>
      </c>
      <c r="D57" s="12">
        <v>85</v>
      </c>
      <c r="E57" s="12">
        <v>51</v>
      </c>
      <c r="F57" s="12">
        <v>70</v>
      </c>
      <c r="G57" s="12">
        <v>50</v>
      </c>
      <c r="H57" s="12" t="s">
        <v>473</v>
      </c>
      <c r="I57" s="12">
        <v>118000</v>
      </c>
      <c r="J57" s="12">
        <v>0.56799999999999995</v>
      </c>
      <c r="K57" s="12">
        <v>0.42599999999999999</v>
      </c>
      <c r="L57" s="12">
        <v>25</v>
      </c>
      <c r="M57" s="12">
        <v>0.55300000000000005</v>
      </c>
      <c r="N57" s="12">
        <v>0.2</v>
      </c>
      <c r="O57" s="14">
        <f t="shared" si="1"/>
        <v>2.7650000000000001</v>
      </c>
      <c r="P57" s="12">
        <v>0</v>
      </c>
      <c r="Q57" s="8" t="s">
        <v>470</v>
      </c>
      <c r="R57" s="8" t="s">
        <v>137</v>
      </c>
      <c r="S57" s="8" t="s">
        <v>138</v>
      </c>
      <c r="T57" s="8" t="s">
        <v>471</v>
      </c>
      <c r="U57" s="7" t="str">
        <f t="shared" si="2"/>
        <v>OK</v>
      </c>
    </row>
    <row r="58" spans="1:21" ht="22.8">
      <c r="A58" s="7">
        <f t="shared" si="0"/>
        <v>52</v>
      </c>
      <c r="B58" s="16">
        <v>2</v>
      </c>
      <c r="C58" s="16">
        <v>-1</v>
      </c>
      <c r="D58" s="12">
        <v>85</v>
      </c>
      <c r="E58" s="12">
        <v>51</v>
      </c>
      <c r="F58" s="12">
        <v>70</v>
      </c>
      <c r="G58" s="12">
        <v>25</v>
      </c>
      <c r="H58" s="12" t="s">
        <v>474</v>
      </c>
      <c r="I58" s="12">
        <v>59000</v>
      </c>
      <c r="J58" s="12">
        <v>0.28399999999999997</v>
      </c>
      <c r="K58" s="12">
        <v>0.21099999999999999</v>
      </c>
      <c r="L58" s="12">
        <v>12.5</v>
      </c>
      <c r="M58" s="12">
        <v>0.27700000000000002</v>
      </c>
      <c r="N58" s="12">
        <v>0.10299999999999999</v>
      </c>
      <c r="O58" s="14">
        <f t="shared" si="1"/>
        <v>2.6893203883495151</v>
      </c>
      <c r="P58" s="12">
        <v>0</v>
      </c>
      <c r="Q58" s="8" t="s">
        <v>470</v>
      </c>
      <c r="R58" s="8" t="s">
        <v>137</v>
      </c>
      <c r="S58" s="8" t="s">
        <v>138</v>
      </c>
      <c r="T58" s="8" t="s">
        <v>471</v>
      </c>
      <c r="U58" s="7" t="str">
        <f t="shared" si="2"/>
        <v>OK</v>
      </c>
    </row>
    <row r="59" spans="1:21" ht="22.8">
      <c r="A59" s="7">
        <f t="shared" si="0"/>
        <v>53</v>
      </c>
      <c r="B59" s="16">
        <v>2</v>
      </c>
      <c r="C59" s="16">
        <v>-1</v>
      </c>
      <c r="D59" s="12">
        <v>85</v>
      </c>
      <c r="E59" s="12">
        <v>51</v>
      </c>
      <c r="F59" s="12">
        <v>75</v>
      </c>
      <c r="G59" s="12">
        <v>100</v>
      </c>
      <c r="H59" s="12" t="s">
        <v>469</v>
      </c>
      <c r="I59" s="12">
        <v>236000</v>
      </c>
      <c r="J59" s="12">
        <v>1.1140000000000001</v>
      </c>
      <c r="K59" s="12">
        <v>0.81</v>
      </c>
      <c r="L59" s="12">
        <v>38.799999999999997</v>
      </c>
      <c r="M59" s="12">
        <v>1.0840000000000001</v>
      </c>
      <c r="N59" s="12">
        <v>0.42699999999999999</v>
      </c>
      <c r="O59" s="14">
        <f t="shared" si="1"/>
        <v>2.5386416861826699</v>
      </c>
      <c r="P59" s="12">
        <v>0</v>
      </c>
      <c r="Q59" s="8" t="s">
        <v>470</v>
      </c>
      <c r="R59" s="8" t="s">
        <v>137</v>
      </c>
      <c r="S59" s="8" t="s">
        <v>138</v>
      </c>
      <c r="T59" s="8" t="s">
        <v>471</v>
      </c>
      <c r="U59" s="7" t="str">
        <f t="shared" si="2"/>
        <v>OK</v>
      </c>
    </row>
    <row r="60" spans="1:21" ht="22.8">
      <c r="A60" s="7">
        <f t="shared" si="0"/>
        <v>54</v>
      </c>
      <c r="B60" s="16">
        <v>2</v>
      </c>
      <c r="C60" s="16">
        <v>-1</v>
      </c>
      <c r="D60" s="12">
        <v>85</v>
      </c>
      <c r="E60" s="12">
        <v>51</v>
      </c>
      <c r="F60" s="12">
        <v>75</v>
      </c>
      <c r="G60" s="12">
        <v>75</v>
      </c>
      <c r="H60" s="12" t="s">
        <v>472</v>
      </c>
      <c r="I60" s="12">
        <v>177000</v>
      </c>
      <c r="J60" s="12">
        <v>0.83499999999999996</v>
      </c>
      <c r="K60" s="12">
        <v>0.61399999999999999</v>
      </c>
      <c r="L60" s="12">
        <v>29.1</v>
      </c>
      <c r="M60" s="12">
        <v>0.81299999999999994</v>
      </c>
      <c r="N60" s="12">
        <v>0.311</v>
      </c>
      <c r="O60" s="14">
        <f t="shared" si="1"/>
        <v>2.6141479099678455</v>
      </c>
      <c r="P60" s="12">
        <v>0</v>
      </c>
      <c r="Q60" s="8" t="s">
        <v>470</v>
      </c>
      <c r="R60" s="8" t="s">
        <v>137</v>
      </c>
      <c r="S60" s="8" t="s">
        <v>138</v>
      </c>
      <c r="T60" s="8" t="s">
        <v>471</v>
      </c>
      <c r="U60" s="7" t="str">
        <f t="shared" si="2"/>
        <v>OK</v>
      </c>
    </row>
    <row r="61" spans="1:21" ht="22.8">
      <c r="A61" s="7">
        <f t="shared" si="0"/>
        <v>55</v>
      </c>
      <c r="B61" s="16">
        <v>2</v>
      </c>
      <c r="C61" s="16">
        <v>-1</v>
      </c>
      <c r="D61" s="12">
        <v>85</v>
      </c>
      <c r="E61" s="12">
        <v>51</v>
      </c>
      <c r="F61" s="12">
        <v>75</v>
      </c>
      <c r="G61" s="12">
        <v>50</v>
      </c>
      <c r="H61" s="12" t="s">
        <v>473</v>
      </c>
      <c r="I61" s="12">
        <v>118000</v>
      </c>
      <c r="J61" s="12">
        <v>0.55700000000000005</v>
      </c>
      <c r="K61" s="12">
        <v>0.41099999999999998</v>
      </c>
      <c r="L61" s="12">
        <v>19.399999999999999</v>
      </c>
      <c r="M61" s="12">
        <v>0.54200000000000004</v>
      </c>
      <c r="N61" s="12">
        <v>0.20499999999999999</v>
      </c>
      <c r="O61" s="14">
        <f t="shared" si="1"/>
        <v>2.6439024390243904</v>
      </c>
      <c r="P61" s="12">
        <v>0</v>
      </c>
      <c r="Q61" s="8" t="s">
        <v>470</v>
      </c>
      <c r="R61" s="8" t="s">
        <v>137</v>
      </c>
      <c r="S61" s="8" t="s">
        <v>138</v>
      </c>
      <c r="T61" s="8" t="s">
        <v>471</v>
      </c>
      <c r="U61" s="7" t="str">
        <f t="shared" si="2"/>
        <v>OK</v>
      </c>
    </row>
    <row r="62" spans="1:21" ht="22.8">
      <c r="A62" s="7">
        <f t="shared" si="0"/>
        <v>56</v>
      </c>
      <c r="B62" s="16">
        <v>2</v>
      </c>
      <c r="C62" s="16">
        <v>-1</v>
      </c>
      <c r="D62" s="12">
        <v>85</v>
      </c>
      <c r="E62" s="12">
        <v>51</v>
      </c>
      <c r="F62" s="12">
        <v>75</v>
      </c>
      <c r="G62" s="12">
        <v>25</v>
      </c>
      <c r="H62" s="12" t="s">
        <v>474</v>
      </c>
      <c r="I62" s="12">
        <v>59000</v>
      </c>
      <c r="J62" s="12">
        <v>0.27800000000000002</v>
      </c>
      <c r="K62" s="12">
        <v>0.20300000000000001</v>
      </c>
      <c r="L62" s="12">
        <v>9.6999999999999993</v>
      </c>
      <c r="M62" s="12">
        <v>0.27100000000000002</v>
      </c>
      <c r="N62" s="12">
        <v>0.106</v>
      </c>
      <c r="O62" s="14">
        <f t="shared" si="1"/>
        <v>2.5566037735849059</v>
      </c>
      <c r="P62" s="12">
        <v>0</v>
      </c>
      <c r="Q62" s="8" t="s">
        <v>470</v>
      </c>
      <c r="R62" s="8" t="s">
        <v>137</v>
      </c>
      <c r="S62" s="8" t="s">
        <v>138</v>
      </c>
      <c r="T62" s="8" t="s">
        <v>471</v>
      </c>
      <c r="U62" s="7" t="str">
        <f t="shared" si="2"/>
        <v>OK</v>
      </c>
    </row>
    <row r="63" spans="1:21" ht="22.8">
      <c r="A63" s="7">
        <f t="shared" si="0"/>
        <v>57</v>
      </c>
      <c r="B63" s="16">
        <v>2</v>
      </c>
      <c r="C63" s="16">
        <v>-1</v>
      </c>
      <c r="D63" s="12">
        <v>85</v>
      </c>
      <c r="E63" s="12">
        <v>51</v>
      </c>
      <c r="F63" s="12">
        <v>85</v>
      </c>
      <c r="G63" s="12">
        <v>100</v>
      </c>
      <c r="H63" s="12" t="s">
        <v>469</v>
      </c>
      <c r="I63" s="12">
        <v>236000</v>
      </c>
      <c r="J63" s="12">
        <v>1.0680000000000001</v>
      </c>
      <c r="K63" s="12">
        <v>0.751</v>
      </c>
      <c r="L63" s="12">
        <v>26.2</v>
      </c>
      <c r="M63" s="12">
        <v>1.038</v>
      </c>
      <c r="N63" s="12">
        <v>0.44600000000000001</v>
      </c>
      <c r="O63" s="14">
        <f t="shared" si="1"/>
        <v>2.3273542600896859</v>
      </c>
      <c r="P63" s="12">
        <v>0</v>
      </c>
      <c r="Q63" s="8" t="s">
        <v>470</v>
      </c>
      <c r="R63" s="8" t="s">
        <v>137</v>
      </c>
      <c r="S63" s="8" t="s">
        <v>138</v>
      </c>
      <c r="T63" s="8" t="s">
        <v>471</v>
      </c>
      <c r="U63" s="7" t="str">
        <f t="shared" si="2"/>
        <v>OK</v>
      </c>
    </row>
    <row r="64" spans="1:21" ht="22.8">
      <c r="A64" s="7">
        <f t="shared" si="0"/>
        <v>58</v>
      </c>
      <c r="B64" s="16">
        <v>2</v>
      </c>
      <c r="C64" s="16">
        <v>-1</v>
      </c>
      <c r="D64" s="12">
        <v>85</v>
      </c>
      <c r="E64" s="12">
        <v>51</v>
      </c>
      <c r="F64" s="12">
        <v>85</v>
      </c>
      <c r="G64" s="12">
        <v>75</v>
      </c>
      <c r="H64" s="12" t="s">
        <v>472</v>
      </c>
      <c r="I64" s="12">
        <v>177000</v>
      </c>
      <c r="J64" s="12">
        <v>0.80100000000000005</v>
      </c>
      <c r="K64" s="12">
        <v>0.56999999999999995</v>
      </c>
      <c r="L64" s="12">
        <v>19.7</v>
      </c>
      <c r="M64" s="12">
        <v>0.77900000000000003</v>
      </c>
      <c r="N64" s="12">
        <v>0.32500000000000001</v>
      </c>
      <c r="O64" s="14">
        <f t="shared" si="1"/>
        <v>2.3969230769230769</v>
      </c>
      <c r="P64" s="12">
        <v>0</v>
      </c>
      <c r="Q64" s="8" t="s">
        <v>470</v>
      </c>
      <c r="R64" s="8" t="s">
        <v>137</v>
      </c>
      <c r="S64" s="8" t="s">
        <v>138</v>
      </c>
      <c r="T64" s="8" t="s">
        <v>471</v>
      </c>
      <c r="U64" s="7" t="str">
        <f t="shared" si="2"/>
        <v>OK</v>
      </c>
    </row>
    <row r="65" spans="1:21" ht="22.8">
      <c r="A65" s="7">
        <f t="shared" si="0"/>
        <v>59</v>
      </c>
      <c r="B65" s="16">
        <v>2</v>
      </c>
      <c r="C65" s="16">
        <v>-1</v>
      </c>
      <c r="D65" s="12">
        <v>85</v>
      </c>
      <c r="E65" s="12">
        <v>51</v>
      </c>
      <c r="F65" s="12">
        <v>85</v>
      </c>
      <c r="G65" s="12">
        <v>50</v>
      </c>
      <c r="H65" s="12" t="s">
        <v>473</v>
      </c>
      <c r="I65" s="12">
        <v>118000</v>
      </c>
      <c r="J65" s="12">
        <v>0.53400000000000003</v>
      </c>
      <c r="K65" s="12">
        <v>0.38200000000000001</v>
      </c>
      <c r="L65" s="12">
        <v>13.1</v>
      </c>
      <c r="M65" s="12">
        <v>0.51900000000000002</v>
      </c>
      <c r="N65" s="12">
        <v>0.214</v>
      </c>
      <c r="O65" s="14">
        <f t="shared" si="1"/>
        <v>2.4252336448598131</v>
      </c>
      <c r="P65" s="12">
        <v>0</v>
      </c>
      <c r="Q65" s="8" t="s">
        <v>470</v>
      </c>
      <c r="R65" s="8" t="s">
        <v>137</v>
      </c>
      <c r="S65" s="8" t="s">
        <v>138</v>
      </c>
      <c r="T65" s="8" t="s">
        <v>471</v>
      </c>
      <c r="U65" s="7" t="str">
        <f t="shared" si="2"/>
        <v>OK</v>
      </c>
    </row>
    <row r="66" spans="1:21" ht="22.8">
      <c r="A66" s="7">
        <f t="shared" si="0"/>
        <v>60</v>
      </c>
      <c r="B66" s="16">
        <v>2</v>
      </c>
      <c r="C66" s="16">
        <v>-1</v>
      </c>
      <c r="D66" s="12">
        <v>85</v>
      </c>
      <c r="E66" s="12">
        <v>51</v>
      </c>
      <c r="F66" s="12">
        <v>85</v>
      </c>
      <c r="G66" s="12">
        <v>25</v>
      </c>
      <c r="H66" s="12" t="s">
        <v>474</v>
      </c>
      <c r="I66" s="12">
        <v>59000</v>
      </c>
      <c r="J66" s="12">
        <v>0.26700000000000002</v>
      </c>
      <c r="K66" s="12">
        <v>0.189</v>
      </c>
      <c r="L66" s="12">
        <v>6.6</v>
      </c>
      <c r="M66" s="12">
        <v>0.26</v>
      </c>
      <c r="N66" s="12">
        <v>0.11</v>
      </c>
      <c r="O66" s="14">
        <f t="shared" si="1"/>
        <v>2.3636363636363638</v>
      </c>
      <c r="P66" s="12">
        <v>0</v>
      </c>
      <c r="Q66" s="8" t="s">
        <v>470</v>
      </c>
      <c r="R66" s="8" t="s">
        <v>137</v>
      </c>
      <c r="S66" s="8" t="s">
        <v>138</v>
      </c>
      <c r="T66" s="8" t="s">
        <v>471</v>
      </c>
      <c r="U66" s="7" t="str">
        <f t="shared" si="2"/>
        <v>OK</v>
      </c>
    </row>
    <row r="67" spans="1:21" ht="22.8">
      <c r="A67" s="7">
        <f t="shared" si="0"/>
        <v>61</v>
      </c>
      <c r="B67" s="16">
        <v>2</v>
      </c>
      <c r="C67" s="16">
        <v>-1</v>
      </c>
      <c r="D67" s="12">
        <v>85</v>
      </c>
      <c r="E67" s="12">
        <v>54</v>
      </c>
      <c r="F67" s="12">
        <v>68</v>
      </c>
      <c r="G67" s="12">
        <v>100</v>
      </c>
      <c r="H67" s="12" t="s">
        <v>469</v>
      </c>
      <c r="I67" s="12">
        <v>236000</v>
      </c>
      <c r="J67" s="12">
        <v>1.1459999999999999</v>
      </c>
      <c r="K67" s="12">
        <v>0.85299999999999998</v>
      </c>
      <c r="L67" s="12">
        <v>68.5</v>
      </c>
      <c r="M67" s="12">
        <v>1.1160000000000001</v>
      </c>
      <c r="N67" s="12">
        <v>0.41099999999999998</v>
      </c>
      <c r="O67" s="14">
        <f t="shared" si="1"/>
        <v>2.7153284671532849</v>
      </c>
      <c r="P67" s="12">
        <v>0</v>
      </c>
      <c r="Q67" s="8" t="s">
        <v>470</v>
      </c>
      <c r="R67" s="8" t="s">
        <v>137</v>
      </c>
      <c r="S67" s="8" t="s">
        <v>138</v>
      </c>
      <c r="T67" s="8" t="s">
        <v>471</v>
      </c>
      <c r="U67" s="7" t="str">
        <f t="shared" si="2"/>
        <v>OK</v>
      </c>
    </row>
    <row r="68" spans="1:21" ht="22.8">
      <c r="A68" s="7">
        <f t="shared" si="0"/>
        <v>62</v>
      </c>
      <c r="B68" s="16">
        <v>2</v>
      </c>
      <c r="C68" s="16">
        <v>-1</v>
      </c>
      <c r="D68" s="12">
        <v>85</v>
      </c>
      <c r="E68" s="12">
        <v>54</v>
      </c>
      <c r="F68" s="12">
        <v>68</v>
      </c>
      <c r="G68" s="12">
        <v>75</v>
      </c>
      <c r="H68" s="12" t="s">
        <v>472</v>
      </c>
      <c r="I68" s="12">
        <v>177000</v>
      </c>
      <c r="J68" s="12">
        <v>0.85899999999999999</v>
      </c>
      <c r="K68" s="12">
        <v>0.64600000000000002</v>
      </c>
      <c r="L68" s="12">
        <v>51.4</v>
      </c>
      <c r="M68" s="12">
        <v>0.83699999999999997</v>
      </c>
      <c r="N68" s="12">
        <v>0.29899999999999999</v>
      </c>
      <c r="O68" s="14">
        <f t="shared" si="1"/>
        <v>2.7993311036789299</v>
      </c>
      <c r="P68" s="12">
        <v>0</v>
      </c>
      <c r="Q68" s="8" t="s">
        <v>470</v>
      </c>
      <c r="R68" s="8" t="s">
        <v>137</v>
      </c>
      <c r="S68" s="8" t="s">
        <v>138</v>
      </c>
      <c r="T68" s="8" t="s">
        <v>471</v>
      </c>
      <c r="U68" s="7" t="str">
        <f t="shared" si="2"/>
        <v>OK</v>
      </c>
    </row>
    <row r="69" spans="1:21" ht="22.8">
      <c r="A69" s="7">
        <f t="shared" si="0"/>
        <v>63</v>
      </c>
      <c r="B69" s="16">
        <v>2</v>
      </c>
      <c r="C69" s="16">
        <v>-1</v>
      </c>
      <c r="D69" s="12">
        <v>85</v>
      </c>
      <c r="E69" s="12">
        <v>54</v>
      </c>
      <c r="F69" s="12">
        <v>68</v>
      </c>
      <c r="G69" s="12">
        <v>50</v>
      </c>
      <c r="H69" s="12" t="s">
        <v>473</v>
      </c>
      <c r="I69" s="12">
        <v>118000</v>
      </c>
      <c r="J69" s="12">
        <v>0.57299999999999995</v>
      </c>
      <c r="K69" s="12">
        <v>0.432</v>
      </c>
      <c r="L69" s="12">
        <v>34.200000000000003</v>
      </c>
      <c r="M69" s="12">
        <v>0.55800000000000005</v>
      </c>
      <c r="N69" s="12">
        <v>0.19700000000000001</v>
      </c>
      <c r="O69" s="14">
        <f t="shared" si="1"/>
        <v>2.8324873096446703</v>
      </c>
      <c r="P69" s="12">
        <v>0</v>
      </c>
      <c r="Q69" s="8" t="s">
        <v>470</v>
      </c>
      <c r="R69" s="8" t="s">
        <v>137</v>
      </c>
      <c r="S69" s="8" t="s">
        <v>138</v>
      </c>
      <c r="T69" s="8" t="s">
        <v>471</v>
      </c>
      <c r="U69" s="7" t="str">
        <f t="shared" si="2"/>
        <v>OK</v>
      </c>
    </row>
    <row r="70" spans="1:21" ht="22.8">
      <c r="A70" s="7">
        <f t="shared" si="0"/>
        <v>64</v>
      </c>
      <c r="B70" s="16">
        <v>2</v>
      </c>
      <c r="C70" s="16">
        <v>-1</v>
      </c>
      <c r="D70" s="12">
        <v>85</v>
      </c>
      <c r="E70" s="12">
        <v>54</v>
      </c>
      <c r="F70" s="12">
        <v>68</v>
      </c>
      <c r="G70" s="12">
        <v>25</v>
      </c>
      <c r="H70" s="12" t="s">
        <v>474</v>
      </c>
      <c r="I70" s="12">
        <v>59000</v>
      </c>
      <c r="J70" s="12">
        <v>0.28599999999999998</v>
      </c>
      <c r="K70" s="12">
        <v>0.214</v>
      </c>
      <c r="L70" s="12">
        <v>17.100000000000001</v>
      </c>
      <c r="M70" s="12">
        <v>0.27900000000000003</v>
      </c>
      <c r="N70" s="12">
        <v>0.10199999999999999</v>
      </c>
      <c r="O70" s="14">
        <f t="shared" si="1"/>
        <v>2.7352941176470593</v>
      </c>
      <c r="P70" s="12">
        <v>0</v>
      </c>
      <c r="Q70" s="8" t="s">
        <v>470</v>
      </c>
      <c r="R70" s="8" t="s">
        <v>137</v>
      </c>
      <c r="S70" s="8" t="s">
        <v>138</v>
      </c>
      <c r="T70" s="8" t="s">
        <v>471</v>
      </c>
      <c r="U70" s="7" t="str">
        <f t="shared" si="2"/>
        <v>OK</v>
      </c>
    </row>
    <row r="71" spans="1:21" ht="22.8">
      <c r="A71" s="7">
        <f t="shared" ref="A71:A134" si="3">IF(B71="","",ROW()-6)</f>
        <v>65</v>
      </c>
      <c r="B71" s="16">
        <v>5</v>
      </c>
      <c r="C71" s="16">
        <v>2</v>
      </c>
      <c r="D71" s="12">
        <v>85</v>
      </c>
      <c r="E71" s="12">
        <v>51</v>
      </c>
      <c r="F71" s="12">
        <v>70</v>
      </c>
      <c r="G71" s="12">
        <v>100</v>
      </c>
      <c r="H71" s="12" t="s">
        <v>469</v>
      </c>
      <c r="I71" s="12">
        <v>236000</v>
      </c>
      <c r="J71" s="12">
        <v>1.19</v>
      </c>
      <c r="K71" s="12">
        <v>0.89200000000000002</v>
      </c>
      <c r="L71" s="12">
        <v>52.5</v>
      </c>
      <c r="M71" s="12">
        <v>1.1599999999999999</v>
      </c>
      <c r="N71" s="12">
        <v>0.41899999999999998</v>
      </c>
      <c r="O71" s="14">
        <f t="shared" ref="O71:O134" si="4">IF(OR(M71="",N71="",N71=0),"",M71/N71)</f>
        <v>2.7684964200477324</v>
      </c>
      <c r="P71" s="12">
        <v>0</v>
      </c>
      <c r="Q71" s="8" t="s">
        <v>470</v>
      </c>
      <c r="R71" s="8" t="s">
        <v>137</v>
      </c>
      <c r="S71" s="8" t="s">
        <v>138</v>
      </c>
      <c r="T71" s="8" t="s">
        <v>471</v>
      </c>
      <c r="U71" s="7" t="str">
        <f t="shared" ref="U71:U134" si="5">IF(B71="","",IF(AND(B71=INT(B71),OR(C71="",C71=INT(C71)),B71&gt;=-7,B71&lt;=40,D71&gt;=0,D71&lt;=100,E71&gt;=45,E71&lt;=58,F71&gt;=68,F71&lt;=85,G71&gt;=25,G71&lt;=100,M71&gt;0,N71&gt;0,P71=0),"OK","BŁĄD"))</f>
        <v>OK</v>
      </c>
    </row>
    <row r="72" spans="1:21" ht="22.8">
      <c r="A72" s="7">
        <f t="shared" si="3"/>
        <v>66</v>
      </c>
      <c r="B72" s="16">
        <v>5</v>
      </c>
      <c r="C72" s="16">
        <v>2</v>
      </c>
      <c r="D72" s="12">
        <v>85</v>
      </c>
      <c r="E72" s="12">
        <v>51</v>
      </c>
      <c r="F72" s="12">
        <v>70</v>
      </c>
      <c r="G72" s="12">
        <v>75</v>
      </c>
      <c r="H72" s="12" t="s">
        <v>472</v>
      </c>
      <c r="I72" s="12">
        <v>177000</v>
      </c>
      <c r="J72" s="12">
        <v>0.89300000000000002</v>
      </c>
      <c r="K72" s="12">
        <v>0.67600000000000005</v>
      </c>
      <c r="L72" s="12">
        <v>39.4</v>
      </c>
      <c r="M72" s="12">
        <v>0.87</v>
      </c>
      <c r="N72" s="12">
        <v>0.30499999999999999</v>
      </c>
      <c r="O72" s="14">
        <f t="shared" si="4"/>
        <v>2.8524590163934427</v>
      </c>
      <c r="P72" s="12">
        <v>0</v>
      </c>
      <c r="Q72" s="8" t="s">
        <v>470</v>
      </c>
      <c r="R72" s="8" t="s">
        <v>137</v>
      </c>
      <c r="S72" s="8" t="s">
        <v>138</v>
      </c>
      <c r="T72" s="8" t="s">
        <v>471</v>
      </c>
      <c r="U72" s="7" t="str">
        <f t="shared" si="5"/>
        <v>OK</v>
      </c>
    </row>
    <row r="73" spans="1:21" ht="22.8">
      <c r="A73" s="7">
        <f t="shared" si="3"/>
        <v>67</v>
      </c>
      <c r="B73" s="16">
        <v>5</v>
      </c>
      <c r="C73" s="16">
        <v>2</v>
      </c>
      <c r="D73" s="12">
        <v>85</v>
      </c>
      <c r="E73" s="12">
        <v>51</v>
      </c>
      <c r="F73" s="12">
        <v>70</v>
      </c>
      <c r="G73" s="12">
        <v>50</v>
      </c>
      <c r="H73" s="12" t="s">
        <v>473</v>
      </c>
      <c r="I73" s="12">
        <v>118000</v>
      </c>
      <c r="J73" s="12">
        <v>0.59499999999999997</v>
      </c>
      <c r="K73" s="12">
        <v>0.45200000000000001</v>
      </c>
      <c r="L73" s="12">
        <v>26.2</v>
      </c>
      <c r="M73" s="12">
        <v>0.57999999999999996</v>
      </c>
      <c r="N73" s="12">
        <v>0.20100000000000001</v>
      </c>
      <c r="O73" s="14">
        <f t="shared" si="4"/>
        <v>2.8855721393034823</v>
      </c>
      <c r="P73" s="12">
        <v>0</v>
      </c>
      <c r="Q73" s="8" t="s">
        <v>470</v>
      </c>
      <c r="R73" s="8" t="s">
        <v>137</v>
      </c>
      <c r="S73" s="8" t="s">
        <v>138</v>
      </c>
      <c r="T73" s="8" t="s">
        <v>471</v>
      </c>
      <c r="U73" s="7" t="str">
        <f t="shared" si="5"/>
        <v>OK</v>
      </c>
    </row>
    <row r="74" spans="1:21" ht="22.8">
      <c r="A74" s="7">
        <f t="shared" si="3"/>
        <v>68</v>
      </c>
      <c r="B74" s="16">
        <v>5</v>
      </c>
      <c r="C74" s="16">
        <v>2</v>
      </c>
      <c r="D74" s="12">
        <v>85</v>
      </c>
      <c r="E74" s="12">
        <v>51</v>
      </c>
      <c r="F74" s="12">
        <v>70</v>
      </c>
      <c r="G74" s="12">
        <v>25</v>
      </c>
      <c r="H74" s="12" t="s">
        <v>474</v>
      </c>
      <c r="I74" s="12">
        <v>59000</v>
      </c>
      <c r="J74" s="12">
        <v>0.29799999999999999</v>
      </c>
      <c r="K74" s="12">
        <v>0.224</v>
      </c>
      <c r="L74" s="12">
        <v>13.1</v>
      </c>
      <c r="M74" s="12">
        <v>0.28999999999999998</v>
      </c>
      <c r="N74" s="12">
        <v>0.104</v>
      </c>
      <c r="O74" s="14">
        <f t="shared" si="4"/>
        <v>2.7884615384615383</v>
      </c>
      <c r="P74" s="12">
        <v>0</v>
      </c>
      <c r="Q74" s="8" t="s">
        <v>470</v>
      </c>
      <c r="R74" s="8" t="s">
        <v>137</v>
      </c>
      <c r="S74" s="8" t="s">
        <v>138</v>
      </c>
      <c r="T74" s="8" t="s">
        <v>471</v>
      </c>
      <c r="U74" s="7" t="str">
        <f t="shared" si="5"/>
        <v>OK</v>
      </c>
    </row>
    <row r="75" spans="1:21" ht="22.8">
      <c r="A75" s="7">
        <f t="shared" si="3"/>
        <v>69</v>
      </c>
      <c r="B75" s="16">
        <v>5</v>
      </c>
      <c r="C75" s="16">
        <v>2</v>
      </c>
      <c r="D75" s="12">
        <v>85</v>
      </c>
      <c r="E75" s="12">
        <v>51</v>
      </c>
      <c r="F75" s="12">
        <v>75</v>
      </c>
      <c r="G75" s="12">
        <v>100</v>
      </c>
      <c r="H75" s="12" t="s">
        <v>469</v>
      </c>
      <c r="I75" s="12">
        <v>236000</v>
      </c>
      <c r="J75" s="12">
        <v>1.167</v>
      </c>
      <c r="K75" s="12">
        <v>0.85899999999999999</v>
      </c>
      <c r="L75" s="12">
        <v>40.700000000000003</v>
      </c>
      <c r="M75" s="12">
        <v>1.137</v>
      </c>
      <c r="N75" s="12">
        <v>0.432</v>
      </c>
      <c r="O75" s="14">
        <f t="shared" si="4"/>
        <v>2.6319444444444446</v>
      </c>
      <c r="P75" s="12">
        <v>0</v>
      </c>
      <c r="Q75" s="8" t="s">
        <v>470</v>
      </c>
      <c r="R75" s="8" t="s">
        <v>137</v>
      </c>
      <c r="S75" s="8" t="s">
        <v>138</v>
      </c>
      <c r="T75" s="8" t="s">
        <v>471</v>
      </c>
      <c r="U75" s="7" t="str">
        <f t="shared" si="5"/>
        <v>OK</v>
      </c>
    </row>
    <row r="76" spans="1:21" ht="22.8">
      <c r="A76" s="7">
        <f t="shared" si="3"/>
        <v>70</v>
      </c>
      <c r="B76" s="16">
        <v>5</v>
      </c>
      <c r="C76" s="16">
        <v>2</v>
      </c>
      <c r="D76" s="12">
        <v>85</v>
      </c>
      <c r="E76" s="12">
        <v>51</v>
      </c>
      <c r="F76" s="12">
        <v>75</v>
      </c>
      <c r="G76" s="12">
        <v>75</v>
      </c>
      <c r="H76" s="12" t="s">
        <v>472</v>
      </c>
      <c r="I76" s="12">
        <v>177000</v>
      </c>
      <c r="J76" s="12">
        <v>0.875</v>
      </c>
      <c r="K76" s="12">
        <v>0.65100000000000002</v>
      </c>
      <c r="L76" s="12">
        <v>30.5</v>
      </c>
      <c r="M76" s="12">
        <v>0.85199999999999998</v>
      </c>
      <c r="N76" s="12">
        <v>0.314</v>
      </c>
      <c r="O76" s="14">
        <f t="shared" si="4"/>
        <v>2.7133757961783438</v>
      </c>
      <c r="P76" s="12">
        <v>0</v>
      </c>
      <c r="Q76" s="8" t="s">
        <v>470</v>
      </c>
      <c r="R76" s="8" t="s">
        <v>137</v>
      </c>
      <c r="S76" s="8" t="s">
        <v>138</v>
      </c>
      <c r="T76" s="8" t="s">
        <v>471</v>
      </c>
      <c r="U76" s="7" t="str">
        <f t="shared" si="5"/>
        <v>OK</v>
      </c>
    </row>
    <row r="77" spans="1:21" ht="22.8">
      <c r="A77" s="7">
        <f t="shared" si="3"/>
        <v>71</v>
      </c>
      <c r="B77" s="16">
        <v>5</v>
      </c>
      <c r="C77" s="16">
        <v>2</v>
      </c>
      <c r="D77" s="12">
        <v>85</v>
      </c>
      <c r="E77" s="12">
        <v>51</v>
      </c>
      <c r="F77" s="12">
        <v>75</v>
      </c>
      <c r="G77" s="12">
        <v>50</v>
      </c>
      <c r="H77" s="12" t="s">
        <v>473</v>
      </c>
      <c r="I77" s="12">
        <v>118000</v>
      </c>
      <c r="J77" s="12">
        <v>0.58299999999999996</v>
      </c>
      <c r="K77" s="12">
        <v>0.436</v>
      </c>
      <c r="L77" s="12">
        <v>20.3</v>
      </c>
      <c r="M77" s="12">
        <v>0.56799999999999995</v>
      </c>
      <c r="N77" s="12">
        <v>0.20699999999999999</v>
      </c>
      <c r="O77" s="14">
        <f t="shared" si="4"/>
        <v>2.7439613526570046</v>
      </c>
      <c r="P77" s="12">
        <v>0</v>
      </c>
      <c r="Q77" s="8" t="s">
        <v>470</v>
      </c>
      <c r="R77" s="8" t="s">
        <v>137</v>
      </c>
      <c r="S77" s="8" t="s">
        <v>138</v>
      </c>
      <c r="T77" s="8" t="s">
        <v>471</v>
      </c>
      <c r="U77" s="7" t="str">
        <f t="shared" si="5"/>
        <v>OK</v>
      </c>
    </row>
    <row r="78" spans="1:21" ht="22.8">
      <c r="A78" s="7">
        <f t="shared" si="3"/>
        <v>72</v>
      </c>
      <c r="B78" s="16">
        <v>5</v>
      </c>
      <c r="C78" s="16">
        <v>2</v>
      </c>
      <c r="D78" s="12">
        <v>85</v>
      </c>
      <c r="E78" s="12">
        <v>51</v>
      </c>
      <c r="F78" s="12">
        <v>75</v>
      </c>
      <c r="G78" s="12">
        <v>25</v>
      </c>
      <c r="H78" s="12" t="s">
        <v>474</v>
      </c>
      <c r="I78" s="12">
        <v>59000</v>
      </c>
      <c r="J78" s="12">
        <v>0.29199999999999998</v>
      </c>
      <c r="K78" s="12">
        <v>0.216</v>
      </c>
      <c r="L78" s="12">
        <v>10.199999999999999</v>
      </c>
      <c r="M78" s="12">
        <v>0.28399999999999997</v>
      </c>
      <c r="N78" s="12">
        <v>0.107</v>
      </c>
      <c r="O78" s="14">
        <f t="shared" si="4"/>
        <v>2.6542056074766354</v>
      </c>
      <c r="P78" s="12">
        <v>0</v>
      </c>
      <c r="Q78" s="8" t="s">
        <v>470</v>
      </c>
      <c r="R78" s="8" t="s">
        <v>137</v>
      </c>
      <c r="S78" s="8" t="s">
        <v>138</v>
      </c>
      <c r="T78" s="8" t="s">
        <v>471</v>
      </c>
      <c r="U78" s="7" t="str">
        <f t="shared" si="5"/>
        <v>OK</v>
      </c>
    </row>
    <row r="79" spans="1:21" ht="22.8">
      <c r="A79" s="7">
        <f t="shared" si="3"/>
        <v>73</v>
      </c>
      <c r="B79" s="16">
        <v>5</v>
      </c>
      <c r="C79" s="16">
        <v>2</v>
      </c>
      <c r="D79" s="12">
        <v>85</v>
      </c>
      <c r="E79" s="12">
        <v>51</v>
      </c>
      <c r="F79" s="12">
        <v>85</v>
      </c>
      <c r="G79" s="12">
        <v>100</v>
      </c>
      <c r="H79" s="12" t="s">
        <v>469</v>
      </c>
      <c r="I79" s="12">
        <v>236000</v>
      </c>
      <c r="J79" s="12">
        <v>1.119</v>
      </c>
      <c r="K79" s="12">
        <v>0.79700000000000004</v>
      </c>
      <c r="L79" s="12">
        <v>27.5</v>
      </c>
      <c r="M79" s="12">
        <v>1.089</v>
      </c>
      <c r="N79" s="12">
        <v>0.45200000000000001</v>
      </c>
      <c r="O79" s="14">
        <f t="shared" si="4"/>
        <v>2.4092920353982299</v>
      </c>
      <c r="P79" s="12">
        <v>0</v>
      </c>
      <c r="Q79" s="8" t="s">
        <v>470</v>
      </c>
      <c r="R79" s="8" t="s">
        <v>137</v>
      </c>
      <c r="S79" s="8" t="s">
        <v>138</v>
      </c>
      <c r="T79" s="8" t="s">
        <v>471</v>
      </c>
      <c r="U79" s="7" t="str">
        <f t="shared" si="5"/>
        <v>OK</v>
      </c>
    </row>
    <row r="80" spans="1:21" ht="22.8">
      <c r="A80" s="7">
        <f t="shared" si="3"/>
        <v>74</v>
      </c>
      <c r="B80" s="16">
        <v>5</v>
      </c>
      <c r="C80" s="16">
        <v>2</v>
      </c>
      <c r="D80" s="12">
        <v>85</v>
      </c>
      <c r="E80" s="12">
        <v>51</v>
      </c>
      <c r="F80" s="12">
        <v>85</v>
      </c>
      <c r="G80" s="12">
        <v>75</v>
      </c>
      <c r="H80" s="12" t="s">
        <v>472</v>
      </c>
      <c r="I80" s="12">
        <v>177000</v>
      </c>
      <c r="J80" s="12">
        <v>0.83899999999999997</v>
      </c>
      <c r="K80" s="12">
        <v>0.60499999999999998</v>
      </c>
      <c r="L80" s="12">
        <v>20.6</v>
      </c>
      <c r="M80" s="12">
        <v>0.81699999999999995</v>
      </c>
      <c r="N80" s="12">
        <v>0.32900000000000001</v>
      </c>
      <c r="O80" s="14">
        <f t="shared" si="4"/>
        <v>2.483282674772036</v>
      </c>
      <c r="P80" s="12">
        <v>0</v>
      </c>
      <c r="Q80" s="8" t="s">
        <v>470</v>
      </c>
      <c r="R80" s="8" t="s">
        <v>137</v>
      </c>
      <c r="S80" s="8" t="s">
        <v>138</v>
      </c>
      <c r="T80" s="8" t="s">
        <v>471</v>
      </c>
      <c r="U80" s="7" t="str">
        <f t="shared" si="5"/>
        <v>OK</v>
      </c>
    </row>
    <row r="81" spans="1:21" ht="22.8">
      <c r="A81" s="7">
        <f t="shared" si="3"/>
        <v>75</v>
      </c>
      <c r="B81" s="16">
        <v>5</v>
      </c>
      <c r="C81" s="16">
        <v>2</v>
      </c>
      <c r="D81" s="12">
        <v>85</v>
      </c>
      <c r="E81" s="12">
        <v>51</v>
      </c>
      <c r="F81" s="12">
        <v>85</v>
      </c>
      <c r="G81" s="12">
        <v>50</v>
      </c>
      <c r="H81" s="12" t="s">
        <v>473</v>
      </c>
      <c r="I81" s="12">
        <v>118000</v>
      </c>
      <c r="J81" s="12">
        <v>0.55900000000000005</v>
      </c>
      <c r="K81" s="12">
        <v>0.40500000000000003</v>
      </c>
      <c r="L81" s="12">
        <v>13.8</v>
      </c>
      <c r="M81" s="12">
        <v>0.54400000000000004</v>
      </c>
      <c r="N81" s="12">
        <v>0.217</v>
      </c>
      <c r="O81" s="14">
        <f t="shared" si="4"/>
        <v>2.5069124423963136</v>
      </c>
      <c r="P81" s="12">
        <v>0</v>
      </c>
      <c r="Q81" s="8" t="s">
        <v>470</v>
      </c>
      <c r="R81" s="8" t="s">
        <v>137</v>
      </c>
      <c r="S81" s="8" t="s">
        <v>138</v>
      </c>
      <c r="T81" s="8" t="s">
        <v>471</v>
      </c>
      <c r="U81" s="7" t="str">
        <f t="shared" si="5"/>
        <v>OK</v>
      </c>
    </row>
    <row r="82" spans="1:21" ht="22.8">
      <c r="A82" s="7">
        <f t="shared" si="3"/>
        <v>76</v>
      </c>
      <c r="B82" s="16">
        <v>5</v>
      </c>
      <c r="C82" s="16">
        <v>2</v>
      </c>
      <c r="D82" s="12">
        <v>85</v>
      </c>
      <c r="E82" s="12">
        <v>51</v>
      </c>
      <c r="F82" s="12">
        <v>85</v>
      </c>
      <c r="G82" s="12">
        <v>25</v>
      </c>
      <c r="H82" s="12" t="s">
        <v>474</v>
      </c>
      <c r="I82" s="12">
        <v>59000</v>
      </c>
      <c r="J82" s="12">
        <v>0.28000000000000003</v>
      </c>
      <c r="K82" s="12">
        <v>0.2</v>
      </c>
      <c r="L82" s="12">
        <v>6.9</v>
      </c>
      <c r="M82" s="12">
        <v>0.27200000000000002</v>
      </c>
      <c r="N82" s="12">
        <v>0.112</v>
      </c>
      <c r="O82" s="14">
        <f t="shared" si="4"/>
        <v>2.4285714285714288</v>
      </c>
      <c r="P82" s="12">
        <v>0</v>
      </c>
      <c r="Q82" s="8" t="s">
        <v>470</v>
      </c>
      <c r="R82" s="8" t="s">
        <v>137</v>
      </c>
      <c r="S82" s="8" t="s">
        <v>138</v>
      </c>
      <c r="T82" s="8" t="s">
        <v>471</v>
      </c>
      <c r="U82" s="7" t="str">
        <f t="shared" si="5"/>
        <v>OK</v>
      </c>
    </row>
    <row r="83" spans="1:21" ht="22.8">
      <c r="A83" s="7">
        <f t="shared" si="3"/>
        <v>77</v>
      </c>
      <c r="B83" s="16">
        <v>5</v>
      </c>
      <c r="C83" s="16">
        <v>2</v>
      </c>
      <c r="D83" s="12">
        <v>85</v>
      </c>
      <c r="E83" s="12">
        <v>54</v>
      </c>
      <c r="F83" s="12">
        <v>68</v>
      </c>
      <c r="G83" s="12">
        <v>100</v>
      </c>
      <c r="H83" s="12" t="s">
        <v>469</v>
      </c>
      <c r="I83" s="12">
        <v>236000</v>
      </c>
      <c r="J83" s="12">
        <v>1.2</v>
      </c>
      <c r="K83" s="12">
        <v>0.90500000000000003</v>
      </c>
      <c r="L83" s="12">
        <v>71.8</v>
      </c>
      <c r="M83" s="12">
        <v>1.17</v>
      </c>
      <c r="N83" s="12">
        <v>0.41399999999999998</v>
      </c>
      <c r="O83" s="14">
        <f t="shared" si="4"/>
        <v>2.8260869565217392</v>
      </c>
      <c r="P83" s="12">
        <v>0</v>
      </c>
      <c r="Q83" s="8" t="s">
        <v>470</v>
      </c>
      <c r="R83" s="8" t="s">
        <v>137</v>
      </c>
      <c r="S83" s="8" t="s">
        <v>138</v>
      </c>
      <c r="T83" s="8" t="s">
        <v>471</v>
      </c>
      <c r="U83" s="7" t="str">
        <f t="shared" si="5"/>
        <v>OK</v>
      </c>
    </row>
    <row r="84" spans="1:21" ht="22.8">
      <c r="A84" s="7">
        <f t="shared" si="3"/>
        <v>78</v>
      </c>
      <c r="B84" s="16">
        <v>5</v>
      </c>
      <c r="C84" s="16">
        <v>2</v>
      </c>
      <c r="D84" s="12">
        <v>85</v>
      </c>
      <c r="E84" s="12">
        <v>54</v>
      </c>
      <c r="F84" s="12">
        <v>68</v>
      </c>
      <c r="G84" s="12">
        <v>75</v>
      </c>
      <c r="H84" s="12" t="s">
        <v>472</v>
      </c>
      <c r="I84" s="12">
        <v>177000</v>
      </c>
      <c r="J84" s="12">
        <v>0.9</v>
      </c>
      <c r="K84" s="12">
        <v>0.68500000000000005</v>
      </c>
      <c r="L84" s="12">
        <v>53.8</v>
      </c>
      <c r="M84" s="12">
        <v>0.877</v>
      </c>
      <c r="N84" s="12">
        <v>0.30099999999999999</v>
      </c>
      <c r="O84" s="14">
        <f t="shared" si="4"/>
        <v>2.9136212624584719</v>
      </c>
      <c r="P84" s="12">
        <v>0</v>
      </c>
      <c r="Q84" s="8" t="s">
        <v>470</v>
      </c>
      <c r="R84" s="8" t="s">
        <v>137</v>
      </c>
      <c r="S84" s="8" t="s">
        <v>138</v>
      </c>
      <c r="T84" s="8" t="s">
        <v>471</v>
      </c>
      <c r="U84" s="7" t="str">
        <f t="shared" si="5"/>
        <v>OK</v>
      </c>
    </row>
    <row r="85" spans="1:21" ht="22.8">
      <c r="A85" s="7">
        <f t="shared" si="3"/>
        <v>79</v>
      </c>
      <c r="B85" s="16">
        <v>5</v>
      </c>
      <c r="C85" s="16">
        <v>2</v>
      </c>
      <c r="D85" s="12">
        <v>85</v>
      </c>
      <c r="E85" s="12">
        <v>54</v>
      </c>
      <c r="F85" s="12">
        <v>68</v>
      </c>
      <c r="G85" s="12">
        <v>50</v>
      </c>
      <c r="H85" s="12" t="s">
        <v>473</v>
      </c>
      <c r="I85" s="12">
        <v>118000</v>
      </c>
      <c r="J85" s="12">
        <v>0.6</v>
      </c>
      <c r="K85" s="12">
        <v>0.45800000000000002</v>
      </c>
      <c r="L85" s="12">
        <v>35.9</v>
      </c>
      <c r="M85" s="12">
        <v>0.58499999999999996</v>
      </c>
      <c r="N85" s="12">
        <v>0.19900000000000001</v>
      </c>
      <c r="O85" s="14">
        <f t="shared" si="4"/>
        <v>2.9396984924623113</v>
      </c>
      <c r="P85" s="12">
        <v>0</v>
      </c>
      <c r="Q85" s="8" t="s">
        <v>470</v>
      </c>
      <c r="R85" s="8" t="s">
        <v>137</v>
      </c>
      <c r="S85" s="8" t="s">
        <v>138</v>
      </c>
      <c r="T85" s="8" t="s">
        <v>471</v>
      </c>
      <c r="U85" s="7" t="str">
        <f t="shared" si="5"/>
        <v>OK</v>
      </c>
    </row>
    <row r="86" spans="1:21" ht="22.8">
      <c r="A86" s="7">
        <f t="shared" si="3"/>
        <v>80</v>
      </c>
      <c r="B86" s="16">
        <v>5</v>
      </c>
      <c r="C86" s="16">
        <v>2</v>
      </c>
      <c r="D86" s="12">
        <v>85</v>
      </c>
      <c r="E86" s="12">
        <v>54</v>
      </c>
      <c r="F86" s="12">
        <v>68</v>
      </c>
      <c r="G86" s="12">
        <v>25</v>
      </c>
      <c r="H86" s="12" t="s">
        <v>474</v>
      </c>
      <c r="I86" s="12">
        <v>59000</v>
      </c>
      <c r="J86" s="12">
        <v>0.3</v>
      </c>
      <c r="K86" s="12">
        <v>0.22700000000000001</v>
      </c>
      <c r="L86" s="12">
        <v>17.899999999999999</v>
      </c>
      <c r="M86" s="12">
        <v>0.29199999999999998</v>
      </c>
      <c r="N86" s="12">
        <v>0.10199999999999999</v>
      </c>
      <c r="O86" s="14">
        <f t="shared" si="4"/>
        <v>2.8627450980392157</v>
      </c>
      <c r="P86" s="12">
        <v>0</v>
      </c>
      <c r="Q86" s="8" t="s">
        <v>470</v>
      </c>
      <c r="R86" s="8" t="s">
        <v>137</v>
      </c>
      <c r="S86" s="8" t="s">
        <v>138</v>
      </c>
      <c r="T86" s="8" t="s">
        <v>471</v>
      </c>
      <c r="U86" s="7" t="str">
        <f t="shared" si="5"/>
        <v>OK</v>
      </c>
    </row>
    <row r="87" spans="1:21" ht="22.8">
      <c r="A87" s="7">
        <f t="shared" si="3"/>
        <v>81</v>
      </c>
      <c r="B87" s="16">
        <v>10</v>
      </c>
      <c r="C87" s="16">
        <v>7</v>
      </c>
      <c r="D87" s="12">
        <v>60</v>
      </c>
      <c r="E87" s="12">
        <v>51</v>
      </c>
      <c r="F87" s="12">
        <v>70</v>
      </c>
      <c r="G87" s="12">
        <v>100</v>
      </c>
      <c r="H87" s="12" t="s">
        <v>469</v>
      </c>
      <c r="I87" s="12">
        <v>236000</v>
      </c>
      <c r="J87" s="12">
        <v>1.28</v>
      </c>
      <c r="K87" s="12">
        <v>0.98</v>
      </c>
      <c r="L87" s="12">
        <v>56.5</v>
      </c>
      <c r="M87" s="12">
        <v>1.25</v>
      </c>
      <c r="N87" s="12">
        <v>0.42099999999999999</v>
      </c>
      <c r="O87" s="14">
        <f t="shared" si="4"/>
        <v>2.9691211401425179</v>
      </c>
      <c r="P87" s="12">
        <v>0</v>
      </c>
      <c r="Q87" s="8" t="s">
        <v>470</v>
      </c>
      <c r="R87" s="8" t="s">
        <v>137</v>
      </c>
      <c r="S87" s="8" t="s">
        <v>138</v>
      </c>
      <c r="T87" s="8" t="s">
        <v>471</v>
      </c>
      <c r="U87" s="7" t="str">
        <f t="shared" si="5"/>
        <v>OK</v>
      </c>
    </row>
    <row r="88" spans="1:21" ht="22.8">
      <c r="A88" s="7">
        <f t="shared" si="3"/>
        <v>82</v>
      </c>
      <c r="B88" s="16">
        <v>10</v>
      </c>
      <c r="C88" s="16">
        <v>7</v>
      </c>
      <c r="D88" s="12">
        <v>60</v>
      </c>
      <c r="E88" s="12">
        <v>51</v>
      </c>
      <c r="F88" s="12">
        <v>70</v>
      </c>
      <c r="G88" s="12">
        <v>75</v>
      </c>
      <c r="H88" s="12" t="s">
        <v>472</v>
      </c>
      <c r="I88" s="12">
        <v>177000</v>
      </c>
      <c r="J88" s="12">
        <v>0.96</v>
      </c>
      <c r="K88" s="12">
        <v>0.74199999999999999</v>
      </c>
      <c r="L88" s="12">
        <v>42.4</v>
      </c>
      <c r="M88" s="12">
        <v>0.93799999999999994</v>
      </c>
      <c r="N88" s="12">
        <v>0.307</v>
      </c>
      <c r="O88" s="14">
        <f t="shared" si="4"/>
        <v>3.0553745928338762</v>
      </c>
      <c r="P88" s="12">
        <v>0</v>
      </c>
      <c r="Q88" s="8" t="s">
        <v>470</v>
      </c>
      <c r="R88" s="8" t="s">
        <v>137</v>
      </c>
      <c r="S88" s="8" t="s">
        <v>138</v>
      </c>
      <c r="T88" s="8" t="s">
        <v>471</v>
      </c>
      <c r="U88" s="7" t="str">
        <f t="shared" si="5"/>
        <v>OK</v>
      </c>
    </row>
    <row r="89" spans="1:21" ht="22.8">
      <c r="A89" s="7">
        <f t="shared" si="3"/>
        <v>83</v>
      </c>
      <c r="B89" s="16">
        <v>10</v>
      </c>
      <c r="C89" s="16">
        <v>7</v>
      </c>
      <c r="D89" s="12">
        <v>60</v>
      </c>
      <c r="E89" s="12">
        <v>51</v>
      </c>
      <c r="F89" s="12">
        <v>70</v>
      </c>
      <c r="G89" s="12">
        <v>50</v>
      </c>
      <c r="H89" s="12" t="s">
        <v>473</v>
      </c>
      <c r="I89" s="12">
        <v>118000</v>
      </c>
      <c r="J89" s="12">
        <v>0.64</v>
      </c>
      <c r="K89" s="12">
        <v>0.496</v>
      </c>
      <c r="L89" s="12">
        <v>28.3</v>
      </c>
      <c r="M89" s="12">
        <v>0.625</v>
      </c>
      <c r="N89" s="12">
        <v>0.20300000000000001</v>
      </c>
      <c r="O89" s="14">
        <f t="shared" si="4"/>
        <v>3.0788177339901477</v>
      </c>
      <c r="P89" s="12">
        <v>0</v>
      </c>
      <c r="Q89" s="8" t="s">
        <v>470</v>
      </c>
      <c r="R89" s="8" t="s">
        <v>137</v>
      </c>
      <c r="S89" s="8" t="s">
        <v>138</v>
      </c>
      <c r="T89" s="8" t="s">
        <v>471</v>
      </c>
      <c r="U89" s="7" t="str">
        <f t="shared" si="5"/>
        <v>OK</v>
      </c>
    </row>
    <row r="90" spans="1:21" ht="22.8">
      <c r="A90" s="7">
        <f t="shared" si="3"/>
        <v>84</v>
      </c>
      <c r="B90" s="16">
        <v>10</v>
      </c>
      <c r="C90" s="16">
        <v>7</v>
      </c>
      <c r="D90" s="12">
        <v>60</v>
      </c>
      <c r="E90" s="12">
        <v>51</v>
      </c>
      <c r="F90" s="12">
        <v>70</v>
      </c>
      <c r="G90" s="12">
        <v>25</v>
      </c>
      <c r="H90" s="12" t="s">
        <v>474</v>
      </c>
      <c r="I90" s="12">
        <v>59000</v>
      </c>
      <c r="J90" s="12">
        <v>0.32</v>
      </c>
      <c r="K90" s="12">
        <v>0.246</v>
      </c>
      <c r="L90" s="12">
        <v>14.1</v>
      </c>
      <c r="M90" s="12">
        <v>0.312</v>
      </c>
      <c r="N90" s="12">
        <v>0.104</v>
      </c>
      <c r="O90" s="14">
        <f t="shared" si="4"/>
        <v>3</v>
      </c>
      <c r="P90" s="12">
        <v>0</v>
      </c>
      <c r="Q90" s="8" t="s">
        <v>470</v>
      </c>
      <c r="R90" s="8" t="s">
        <v>137</v>
      </c>
      <c r="S90" s="8" t="s">
        <v>138</v>
      </c>
      <c r="T90" s="8" t="s">
        <v>471</v>
      </c>
      <c r="U90" s="7" t="str">
        <f t="shared" si="5"/>
        <v>OK</v>
      </c>
    </row>
    <row r="91" spans="1:21" ht="22.8">
      <c r="A91" s="7">
        <f t="shared" si="3"/>
        <v>85</v>
      </c>
      <c r="B91" s="16">
        <v>10</v>
      </c>
      <c r="C91" s="16">
        <v>7</v>
      </c>
      <c r="D91" s="12">
        <v>60</v>
      </c>
      <c r="E91" s="12">
        <v>51</v>
      </c>
      <c r="F91" s="12">
        <v>75</v>
      </c>
      <c r="G91" s="12">
        <v>100</v>
      </c>
      <c r="H91" s="12" t="s">
        <v>469</v>
      </c>
      <c r="I91" s="12">
        <v>236000</v>
      </c>
      <c r="J91" s="12">
        <v>1.254</v>
      </c>
      <c r="K91" s="12">
        <v>0.94399999999999995</v>
      </c>
      <c r="L91" s="12">
        <v>43.8</v>
      </c>
      <c r="M91" s="12">
        <v>1.224</v>
      </c>
      <c r="N91" s="12">
        <v>0.436</v>
      </c>
      <c r="O91" s="14">
        <f t="shared" si="4"/>
        <v>2.8073394495412844</v>
      </c>
      <c r="P91" s="12">
        <v>0</v>
      </c>
      <c r="Q91" s="8" t="s">
        <v>470</v>
      </c>
      <c r="R91" s="8" t="s">
        <v>137</v>
      </c>
      <c r="S91" s="8" t="s">
        <v>138</v>
      </c>
      <c r="T91" s="8" t="s">
        <v>471</v>
      </c>
      <c r="U91" s="7" t="str">
        <f t="shared" si="5"/>
        <v>OK</v>
      </c>
    </row>
    <row r="92" spans="1:21" ht="22.8">
      <c r="A92" s="7">
        <f t="shared" si="3"/>
        <v>86</v>
      </c>
      <c r="B92" s="16">
        <v>10</v>
      </c>
      <c r="C92" s="16">
        <v>7</v>
      </c>
      <c r="D92" s="12">
        <v>60</v>
      </c>
      <c r="E92" s="12">
        <v>51</v>
      </c>
      <c r="F92" s="12">
        <v>75</v>
      </c>
      <c r="G92" s="12">
        <v>75</v>
      </c>
      <c r="H92" s="12" t="s">
        <v>472</v>
      </c>
      <c r="I92" s="12">
        <v>177000</v>
      </c>
      <c r="J92" s="12">
        <v>0.94099999999999995</v>
      </c>
      <c r="K92" s="12">
        <v>0.71499999999999997</v>
      </c>
      <c r="L92" s="12">
        <v>32.9</v>
      </c>
      <c r="M92" s="12">
        <v>0.91800000000000004</v>
      </c>
      <c r="N92" s="12">
        <v>0.317</v>
      </c>
      <c r="O92" s="14">
        <f t="shared" si="4"/>
        <v>2.8958990536277605</v>
      </c>
      <c r="P92" s="12">
        <v>0</v>
      </c>
      <c r="Q92" s="8" t="s">
        <v>470</v>
      </c>
      <c r="R92" s="8" t="s">
        <v>137</v>
      </c>
      <c r="S92" s="8" t="s">
        <v>138</v>
      </c>
      <c r="T92" s="8" t="s">
        <v>471</v>
      </c>
      <c r="U92" s="7" t="str">
        <f t="shared" si="5"/>
        <v>OK</v>
      </c>
    </row>
    <row r="93" spans="1:21" ht="22.8">
      <c r="A93" s="7">
        <f t="shared" si="3"/>
        <v>87</v>
      </c>
      <c r="B93" s="16">
        <v>10</v>
      </c>
      <c r="C93" s="16">
        <v>7</v>
      </c>
      <c r="D93" s="12">
        <v>60</v>
      </c>
      <c r="E93" s="12">
        <v>51</v>
      </c>
      <c r="F93" s="12">
        <v>75</v>
      </c>
      <c r="G93" s="12">
        <v>50</v>
      </c>
      <c r="H93" s="12" t="s">
        <v>473</v>
      </c>
      <c r="I93" s="12">
        <v>118000</v>
      </c>
      <c r="J93" s="12">
        <v>0.627</v>
      </c>
      <c r="K93" s="12">
        <v>0.47799999999999998</v>
      </c>
      <c r="L93" s="12">
        <v>21.9</v>
      </c>
      <c r="M93" s="12">
        <v>0.61199999999999999</v>
      </c>
      <c r="N93" s="12">
        <v>0.21</v>
      </c>
      <c r="O93" s="14">
        <f t="shared" si="4"/>
        <v>2.9142857142857141</v>
      </c>
      <c r="P93" s="12">
        <v>0</v>
      </c>
      <c r="Q93" s="8" t="s">
        <v>470</v>
      </c>
      <c r="R93" s="8" t="s">
        <v>137</v>
      </c>
      <c r="S93" s="8" t="s">
        <v>138</v>
      </c>
      <c r="T93" s="8" t="s">
        <v>471</v>
      </c>
      <c r="U93" s="7" t="str">
        <f t="shared" si="5"/>
        <v>OK</v>
      </c>
    </row>
    <row r="94" spans="1:21" ht="22.8">
      <c r="A94" s="7">
        <f t="shared" si="3"/>
        <v>88</v>
      </c>
      <c r="B94" s="16">
        <v>10</v>
      </c>
      <c r="C94" s="16">
        <v>7</v>
      </c>
      <c r="D94" s="12">
        <v>60</v>
      </c>
      <c r="E94" s="12">
        <v>51</v>
      </c>
      <c r="F94" s="12">
        <v>75</v>
      </c>
      <c r="G94" s="12">
        <v>25</v>
      </c>
      <c r="H94" s="12" t="s">
        <v>474</v>
      </c>
      <c r="I94" s="12">
        <v>59000</v>
      </c>
      <c r="J94" s="12">
        <v>0.314</v>
      </c>
      <c r="K94" s="12">
        <v>0.23699999999999999</v>
      </c>
      <c r="L94" s="12">
        <v>11</v>
      </c>
      <c r="M94" s="12">
        <v>0.30599999999999999</v>
      </c>
      <c r="N94" s="12">
        <v>0.108</v>
      </c>
      <c r="O94" s="14">
        <f t="shared" si="4"/>
        <v>2.8333333333333335</v>
      </c>
      <c r="P94" s="12">
        <v>0</v>
      </c>
      <c r="Q94" s="8" t="s">
        <v>470</v>
      </c>
      <c r="R94" s="8" t="s">
        <v>137</v>
      </c>
      <c r="S94" s="8" t="s">
        <v>138</v>
      </c>
      <c r="T94" s="8" t="s">
        <v>471</v>
      </c>
      <c r="U94" s="7" t="str">
        <f t="shared" si="5"/>
        <v>OK</v>
      </c>
    </row>
    <row r="95" spans="1:21" ht="22.8">
      <c r="A95" s="7">
        <f t="shared" si="3"/>
        <v>89</v>
      </c>
      <c r="B95" s="16">
        <v>10</v>
      </c>
      <c r="C95" s="16">
        <v>7</v>
      </c>
      <c r="D95" s="12">
        <v>60</v>
      </c>
      <c r="E95" s="12">
        <v>51</v>
      </c>
      <c r="F95" s="12">
        <v>85</v>
      </c>
      <c r="G95" s="12">
        <v>100</v>
      </c>
      <c r="H95" s="12" t="s">
        <v>469</v>
      </c>
      <c r="I95" s="12">
        <v>236000</v>
      </c>
      <c r="J95" s="12">
        <v>1.2030000000000001</v>
      </c>
      <c r="K95" s="12">
        <v>0.875</v>
      </c>
      <c r="L95" s="12">
        <v>29.6</v>
      </c>
      <c r="M95" s="12">
        <v>1.173</v>
      </c>
      <c r="N95" s="12">
        <v>0.46</v>
      </c>
      <c r="O95" s="14">
        <f t="shared" si="4"/>
        <v>2.5499999999999998</v>
      </c>
      <c r="P95" s="12">
        <v>0</v>
      </c>
      <c r="Q95" s="8" t="s">
        <v>470</v>
      </c>
      <c r="R95" s="8" t="s">
        <v>137</v>
      </c>
      <c r="S95" s="8" t="s">
        <v>138</v>
      </c>
      <c r="T95" s="8" t="s">
        <v>471</v>
      </c>
      <c r="U95" s="7" t="str">
        <f t="shared" si="5"/>
        <v>OK</v>
      </c>
    </row>
    <row r="96" spans="1:21" ht="22.8">
      <c r="A96" s="7">
        <f t="shared" si="3"/>
        <v>90</v>
      </c>
      <c r="B96" s="16">
        <v>10</v>
      </c>
      <c r="C96" s="16">
        <v>7</v>
      </c>
      <c r="D96" s="12">
        <v>60</v>
      </c>
      <c r="E96" s="12">
        <v>51</v>
      </c>
      <c r="F96" s="12">
        <v>85</v>
      </c>
      <c r="G96" s="12">
        <v>75</v>
      </c>
      <c r="H96" s="12" t="s">
        <v>472</v>
      </c>
      <c r="I96" s="12">
        <v>177000</v>
      </c>
      <c r="J96" s="12">
        <v>0.90200000000000002</v>
      </c>
      <c r="K96" s="12">
        <v>0.66400000000000003</v>
      </c>
      <c r="L96" s="12">
        <v>22.2</v>
      </c>
      <c r="M96" s="12">
        <v>0.88</v>
      </c>
      <c r="N96" s="12">
        <v>0.33500000000000002</v>
      </c>
      <c r="O96" s="14">
        <f t="shared" si="4"/>
        <v>2.6268656716417911</v>
      </c>
      <c r="P96" s="12">
        <v>0</v>
      </c>
      <c r="Q96" s="8" t="s">
        <v>470</v>
      </c>
      <c r="R96" s="8" t="s">
        <v>137</v>
      </c>
      <c r="S96" s="8" t="s">
        <v>138</v>
      </c>
      <c r="T96" s="8" t="s">
        <v>471</v>
      </c>
      <c r="U96" s="7" t="str">
        <f t="shared" si="5"/>
        <v>OK</v>
      </c>
    </row>
    <row r="97" spans="1:21" ht="22.8">
      <c r="A97" s="7">
        <f t="shared" si="3"/>
        <v>91</v>
      </c>
      <c r="B97" s="16">
        <v>10</v>
      </c>
      <c r="C97" s="16">
        <v>7</v>
      </c>
      <c r="D97" s="12">
        <v>60</v>
      </c>
      <c r="E97" s="12">
        <v>51</v>
      </c>
      <c r="F97" s="12">
        <v>85</v>
      </c>
      <c r="G97" s="12">
        <v>50</v>
      </c>
      <c r="H97" s="12" t="s">
        <v>473</v>
      </c>
      <c r="I97" s="12">
        <v>118000</v>
      </c>
      <c r="J97" s="12">
        <v>0.60199999999999998</v>
      </c>
      <c r="K97" s="12">
        <v>0.44400000000000001</v>
      </c>
      <c r="L97" s="12">
        <v>14.8</v>
      </c>
      <c r="M97" s="12">
        <v>0.58699999999999997</v>
      </c>
      <c r="N97" s="12">
        <v>0.221</v>
      </c>
      <c r="O97" s="14">
        <f t="shared" si="4"/>
        <v>2.6561085972850678</v>
      </c>
      <c r="P97" s="12">
        <v>0</v>
      </c>
      <c r="Q97" s="8" t="s">
        <v>470</v>
      </c>
      <c r="R97" s="8" t="s">
        <v>137</v>
      </c>
      <c r="S97" s="8" t="s">
        <v>138</v>
      </c>
      <c r="T97" s="8" t="s">
        <v>471</v>
      </c>
      <c r="U97" s="7" t="str">
        <f t="shared" si="5"/>
        <v>OK</v>
      </c>
    </row>
    <row r="98" spans="1:21" ht="22.8">
      <c r="A98" s="7">
        <f t="shared" si="3"/>
        <v>92</v>
      </c>
      <c r="B98" s="16">
        <v>10</v>
      </c>
      <c r="C98" s="16">
        <v>7</v>
      </c>
      <c r="D98" s="12">
        <v>60</v>
      </c>
      <c r="E98" s="12">
        <v>51</v>
      </c>
      <c r="F98" s="12">
        <v>85</v>
      </c>
      <c r="G98" s="12">
        <v>25</v>
      </c>
      <c r="H98" s="12" t="s">
        <v>474</v>
      </c>
      <c r="I98" s="12">
        <v>59000</v>
      </c>
      <c r="J98" s="12">
        <v>0.30099999999999999</v>
      </c>
      <c r="K98" s="12">
        <v>0.22</v>
      </c>
      <c r="L98" s="12">
        <v>7.4</v>
      </c>
      <c r="M98" s="12">
        <v>0.29299999999999998</v>
      </c>
      <c r="N98" s="12">
        <v>0.114</v>
      </c>
      <c r="O98" s="14">
        <f t="shared" si="4"/>
        <v>2.570175438596491</v>
      </c>
      <c r="P98" s="12">
        <v>0</v>
      </c>
      <c r="Q98" s="8" t="s">
        <v>470</v>
      </c>
      <c r="R98" s="8" t="s">
        <v>137</v>
      </c>
      <c r="S98" s="8" t="s">
        <v>138</v>
      </c>
      <c r="T98" s="8" t="s">
        <v>471</v>
      </c>
      <c r="U98" s="7" t="str">
        <f t="shared" si="5"/>
        <v>OK</v>
      </c>
    </row>
    <row r="99" spans="1:21" ht="22.8">
      <c r="A99" s="7">
        <f t="shared" si="3"/>
        <v>93</v>
      </c>
      <c r="B99" s="16">
        <v>10</v>
      </c>
      <c r="C99" s="16">
        <v>7</v>
      </c>
      <c r="D99" s="12">
        <v>60</v>
      </c>
      <c r="E99" s="12">
        <v>54</v>
      </c>
      <c r="F99" s="12">
        <v>68</v>
      </c>
      <c r="G99" s="12">
        <v>100</v>
      </c>
      <c r="H99" s="12" t="s">
        <v>469</v>
      </c>
      <c r="I99" s="12">
        <v>236000</v>
      </c>
      <c r="J99" s="12">
        <v>1.29</v>
      </c>
      <c r="K99" s="12">
        <v>0.995</v>
      </c>
      <c r="L99" s="12">
        <v>77.3</v>
      </c>
      <c r="M99" s="12">
        <v>1.26</v>
      </c>
      <c r="N99" s="12">
        <v>0.41499999999999998</v>
      </c>
      <c r="O99" s="14">
        <f t="shared" si="4"/>
        <v>3.036144578313253</v>
      </c>
      <c r="P99" s="12">
        <v>0</v>
      </c>
      <c r="Q99" s="8" t="s">
        <v>470</v>
      </c>
      <c r="R99" s="8" t="s">
        <v>137</v>
      </c>
      <c r="S99" s="8" t="s">
        <v>138</v>
      </c>
      <c r="T99" s="8" t="s">
        <v>471</v>
      </c>
      <c r="U99" s="7" t="str">
        <f t="shared" si="5"/>
        <v>OK</v>
      </c>
    </row>
    <row r="100" spans="1:21" ht="22.8">
      <c r="A100" s="7">
        <f t="shared" si="3"/>
        <v>94</v>
      </c>
      <c r="B100" s="16">
        <v>10</v>
      </c>
      <c r="C100" s="16">
        <v>7</v>
      </c>
      <c r="D100" s="12">
        <v>60</v>
      </c>
      <c r="E100" s="12">
        <v>54</v>
      </c>
      <c r="F100" s="12">
        <v>68</v>
      </c>
      <c r="G100" s="12">
        <v>75</v>
      </c>
      <c r="H100" s="12" t="s">
        <v>472</v>
      </c>
      <c r="I100" s="12">
        <v>177000</v>
      </c>
      <c r="J100" s="12">
        <v>0.96799999999999997</v>
      </c>
      <c r="K100" s="12">
        <v>0.752</v>
      </c>
      <c r="L100" s="12">
        <v>58</v>
      </c>
      <c r="M100" s="12">
        <v>0.94499999999999995</v>
      </c>
      <c r="N100" s="12">
        <v>0.30199999999999999</v>
      </c>
      <c r="O100" s="14">
        <f t="shared" si="4"/>
        <v>3.129139072847682</v>
      </c>
      <c r="P100" s="12">
        <v>0</v>
      </c>
      <c r="Q100" s="8" t="s">
        <v>470</v>
      </c>
      <c r="R100" s="8" t="s">
        <v>137</v>
      </c>
      <c r="S100" s="8" t="s">
        <v>138</v>
      </c>
      <c r="T100" s="8" t="s">
        <v>471</v>
      </c>
      <c r="U100" s="7" t="str">
        <f t="shared" si="5"/>
        <v>OK</v>
      </c>
    </row>
    <row r="101" spans="1:21" ht="22.8">
      <c r="A101" s="7">
        <f t="shared" si="3"/>
        <v>95</v>
      </c>
      <c r="B101" s="16">
        <v>10</v>
      </c>
      <c r="C101" s="16">
        <v>7</v>
      </c>
      <c r="D101" s="12">
        <v>60</v>
      </c>
      <c r="E101" s="12">
        <v>54</v>
      </c>
      <c r="F101" s="12">
        <v>68</v>
      </c>
      <c r="G101" s="12">
        <v>50</v>
      </c>
      <c r="H101" s="12" t="s">
        <v>473</v>
      </c>
      <c r="I101" s="12">
        <v>118000</v>
      </c>
      <c r="J101" s="12">
        <v>0.64500000000000002</v>
      </c>
      <c r="K101" s="12">
        <v>0.503</v>
      </c>
      <c r="L101" s="12">
        <v>38.700000000000003</v>
      </c>
      <c r="M101" s="12">
        <v>0.63</v>
      </c>
      <c r="N101" s="12">
        <v>0.2</v>
      </c>
      <c r="O101" s="14">
        <f t="shared" si="4"/>
        <v>3.15</v>
      </c>
      <c r="P101" s="12">
        <v>0</v>
      </c>
      <c r="Q101" s="8" t="s">
        <v>470</v>
      </c>
      <c r="R101" s="8" t="s">
        <v>137</v>
      </c>
      <c r="S101" s="8" t="s">
        <v>138</v>
      </c>
      <c r="T101" s="8" t="s">
        <v>471</v>
      </c>
      <c r="U101" s="7" t="str">
        <f t="shared" si="5"/>
        <v>OK</v>
      </c>
    </row>
    <row r="102" spans="1:21" ht="22.8">
      <c r="A102" s="7">
        <f t="shared" si="3"/>
        <v>96</v>
      </c>
      <c r="B102" s="16">
        <v>10</v>
      </c>
      <c r="C102" s="16">
        <v>7</v>
      </c>
      <c r="D102" s="12">
        <v>60</v>
      </c>
      <c r="E102" s="12">
        <v>54</v>
      </c>
      <c r="F102" s="12">
        <v>68</v>
      </c>
      <c r="G102" s="12">
        <v>25</v>
      </c>
      <c r="H102" s="12" t="s">
        <v>474</v>
      </c>
      <c r="I102" s="12">
        <v>59000</v>
      </c>
      <c r="J102" s="12">
        <v>0.32300000000000001</v>
      </c>
      <c r="K102" s="12">
        <v>0.249</v>
      </c>
      <c r="L102" s="12">
        <v>19.3</v>
      </c>
      <c r="M102" s="12">
        <v>0.315</v>
      </c>
      <c r="N102" s="12">
        <v>0.10299999999999999</v>
      </c>
      <c r="O102" s="14">
        <f t="shared" si="4"/>
        <v>3.058252427184466</v>
      </c>
      <c r="P102" s="12">
        <v>0</v>
      </c>
      <c r="Q102" s="8" t="s">
        <v>470</v>
      </c>
      <c r="R102" s="8" t="s">
        <v>137</v>
      </c>
      <c r="S102" s="8" t="s">
        <v>138</v>
      </c>
      <c r="T102" s="8" t="s">
        <v>471</v>
      </c>
      <c r="U102" s="7" t="str">
        <f t="shared" si="5"/>
        <v>OK</v>
      </c>
    </row>
    <row r="103" spans="1:21" ht="22.8">
      <c r="A103" s="7">
        <f t="shared" si="3"/>
        <v>97</v>
      </c>
      <c r="B103" s="16">
        <v>15</v>
      </c>
      <c r="C103" s="16">
        <v>12</v>
      </c>
      <c r="D103" s="12">
        <v>60</v>
      </c>
      <c r="E103" s="12">
        <v>51</v>
      </c>
      <c r="F103" s="12">
        <v>70</v>
      </c>
      <c r="G103" s="12">
        <v>100</v>
      </c>
      <c r="H103" s="12" t="s">
        <v>469</v>
      </c>
      <c r="I103" s="12">
        <v>236000</v>
      </c>
      <c r="J103" s="12">
        <v>1.37</v>
      </c>
      <c r="K103" s="12">
        <v>1.071</v>
      </c>
      <c r="L103" s="12">
        <v>60.6</v>
      </c>
      <c r="M103" s="12">
        <v>1.34</v>
      </c>
      <c r="N103" s="12">
        <v>0.41899999999999998</v>
      </c>
      <c r="O103" s="14">
        <f t="shared" si="4"/>
        <v>3.1980906921241052</v>
      </c>
      <c r="P103" s="12">
        <v>0</v>
      </c>
      <c r="Q103" s="8" t="s">
        <v>470</v>
      </c>
      <c r="R103" s="8" t="s">
        <v>137</v>
      </c>
      <c r="S103" s="8" t="s">
        <v>138</v>
      </c>
      <c r="T103" s="8" t="s">
        <v>471</v>
      </c>
      <c r="U103" s="7" t="str">
        <f t="shared" si="5"/>
        <v>OK</v>
      </c>
    </row>
    <row r="104" spans="1:21" ht="22.8">
      <c r="A104" s="7">
        <f t="shared" si="3"/>
        <v>98</v>
      </c>
      <c r="B104" s="16">
        <v>15</v>
      </c>
      <c r="C104" s="16">
        <v>12</v>
      </c>
      <c r="D104" s="12">
        <v>60</v>
      </c>
      <c r="E104" s="12">
        <v>51</v>
      </c>
      <c r="F104" s="12">
        <v>70</v>
      </c>
      <c r="G104" s="12">
        <v>75</v>
      </c>
      <c r="H104" s="12" t="s">
        <v>472</v>
      </c>
      <c r="I104" s="12">
        <v>177000</v>
      </c>
      <c r="J104" s="12">
        <v>1.0269999999999999</v>
      </c>
      <c r="K104" s="12">
        <v>0.81</v>
      </c>
      <c r="L104" s="12">
        <v>45.4</v>
      </c>
      <c r="M104" s="12">
        <v>1.0049999999999999</v>
      </c>
      <c r="N104" s="12">
        <v>0.30499999999999999</v>
      </c>
      <c r="O104" s="14">
        <f t="shared" si="4"/>
        <v>3.2950819672131146</v>
      </c>
      <c r="P104" s="12">
        <v>0</v>
      </c>
      <c r="Q104" s="8" t="s">
        <v>470</v>
      </c>
      <c r="R104" s="8" t="s">
        <v>137</v>
      </c>
      <c r="S104" s="8" t="s">
        <v>138</v>
      </c>
      <c r="T104" s="8" t="s">
        <v>471</v>
      </c>
      <c r="U104" s="7" t="str">
        <f t="shared" si="5"/>
        <v>OK</v>
      </c>
    </row>
    <row r="105" spans="1:21" ht="22.8">
      <c r="A105" s="7">
        <f t="shared" si="3"/>
        <v>99</v>
      </c>
      <c r="B105" s="16">
        <v>15</v>
      </c>
      <c r="C105" s="16">
        <v>12</v>
      </c>
      <c r="D105" s="12">
        <v>60</v>
      </c>
      <c r="E105" s="12">
        <v>51</v>
      </c>
      <c r="F105" s="12">
        <v>70</v>
      </c>
      <c r="G105" s="12">
        <v>50</v>
      </c>
      <c r="H105" s="12" t="s">
        <v>473</v>
      </c>
      <c r="I105" s="12">
        <v>118000</v>
      </c>
      <c r="J105" s="12">
        <v>0.68500000000000005</v>
      </c>
      <c r="K105" s="12">
        <v>0.54100000000000004</v>
      </c>
      <c r="L105" s="12">
        <v>30.3</v>
      </c>
      <c r="M105" s="12">
        <v>0.67</v>
      </c>
      <c r="N105" s="12">
        <v>0.20200000000000001</v>
      </c>
      <c r="O105" s="14">
        <f t="shared" si="4"/>
        <v>3.3168316831683167</v>
      </c>
      <c r="P105" s="12">
        <v>0</v>
      </c>
      <c r="Q105" s="8" t="s">
        <v>470</v>
      </c>
      <c r="R105" s="8" t="s">
        <v>137</v>
      </c>
      <c r="S105" s="8" t="s">
        <v>138</v>
      </c>
      <c r="T105" s="8" t="s">
        <v>471</v>
      </c>
      <c r="U105" s="7" t="str">
        <f t="shared" si="5"/>
        <v>OK</v>
      </c>
    </row>
    <row r="106" spans="1:21" ht="22.8">
      <c r="A106" s="7">
        <f t="shared" si="3"/>
        <v>100</v>
      </c>
      <c r="B106" s="16">
        <v>15</v>
      </c>
      <c r="C106" s="16">
        <v>12</v>
      </c>
      <c r="D106" s="12">
        <v>60</v>
      </c>
      <c r="E106" s="12">
        <v>51</v>
      </c>
      <c r="F106" s="12">
        <v>70</v>
      </c>
      <c r="G106" s="12">
        <v>25</v>
      </c>
      <c r="H106" s="12" t="s">
        <v>474</v>
      </c>
      <c r="I106" s="12">
        <v>59000</v>
      </c>
      <c r="J106" s="12">
        <v>0.34200000000000003</v>
      </c>
      <c r="K106" s="12">
        <v>0.26900000000000002</v>
      </c>
      <c r="L106" s="12">
        <v>15.1</v>
      </c>
      <c r="M106" s="12">
        <v>0.33500000000000002</v>
      </c>
      <c r="N106" s="12">
        <v>0.104</v>
      </c>
      <c r="O106" s="14">
        <f t="shared" si="4"/>
        <v>3.2211538461538467</v>
      </c>
      <c r="P106" s="12">
        <v>0</v>
      </c>
      <c r="Q106" s="8" t="s">
        <v>470</v>
      </c>
      <c r="R106" s="8" t="s">
        <v>137</v>
      </c>
      <c r="S106" s="8" t="s">
        <v>138</v>
      </c>
      <c r="T106" s="8" t="s">
        <v>471</v>
      </c>
      <c r="U106" s="7" t="str">
        <f t="shared" si="5"/>
        <v>OK</v>
      </c>
    </row>
    <row r="107" spans="1:21" ht="22.8">
      <c r="A107" s="7">
        <f t="shared" si="3"/>
        <v>101</v>
      </c>
      <c r="B107" s="16">
        <v>15</v>
      </c>
      <c r="C107" s="16">
        <v>12</v>
      </c>
      <c r="D107" s="12">
        <v>60</v>
      </c>
      <c r="E107" s="12">
        <v>51</v>
      </c>
      <c r="F107" s="12">
        <v>75</v>
      </c>
      <c r="G107" s="12">
        <v>100</v>
      </c>
      <c r="H107" s="12" t="s">
        <v>469</v>
      </c>
      <c r="I107" s="12">
        <v>236000</v>
      </c>
      <c r="J107" s="12">
        <v>1.3420000000000001</v>
      </c>
      <c r="K107" s="12">
        <v>1.032</v>
      </c>
      <c r="L107" s="12">
        <v>47</v>
      </c>
      <c r="M107" s="12">
        <v>1.3120000000000001</v>
      </c>
      <c r="N107" s="12">
        <v>0.436</v>
      </c>
      <c r="O107" s="14">
        <f t="shared" si="4"/>
        <v>3.0091743119266057</v>
      </c>
      <c r="P107" s="12">
        <v>0</v>
      </c>
      <c r="Q107" s="8" t="s">
        <v>470</v>
      </c>
      <c r="R107" s="8" t="s">
        <v>137</v>
      </c>
      <c r="S107" s="8" t="s">
        <v>138</v>
      </c>
      <c r="T107" s="8" t="s">
        <v>471</v>
      </c>
      <c r="U107" s="7" t="str">
        <f t="shared" si="5"/>
        <v>OK</v>
      </c>
    </row>
    <row r="108" spans="1:21" ht="22.8">
      <c r="A108" s="7">
        <f t="shared" si="3"/>
        <v>102</v>
      </c>
      <c r="B108" s="16">
        <v>15</v>
      </c>
      <c r="C108" s="16">
        <v>12</v>
      </c>
      <c r="D108" s="12">
        <v>60</v>
      </c>
      <c r="E108" s="12">
        <v>51</v>
      </c>
      <c r="F108" s="12">
        <v>75</v>
      </c>
      <c r="G108" s="12">
        <v>75</v>
      </c>
      <c r="H108" s="12" t="s">
        <v>472</v>
      </c>
      <c r="I108" s="12">
        <v>177000</v>
      </c>
      <c r="J108" s="12">
        <v>1.0069999999999999</v>
      </c>
      <c r="K108" s="12">
        <v>0.78100000000000003</v>
      </c>
      <c r="L108" s="12">
        <v>35.200000000000003</v>
      </c>
      <c r="M108" s="12">
        <v>0.98399999999999999</v>
      </c>
      <c r="N108" s="12">
        <v>0.317</v>
      </c>
      <c r="O108" s="14">
        <f t="shared" si="4"/>
        <v>3.1041009463722395</v>
      </c>
      <c r="P108" s="12">
        <v>0</v>
      </c>
      <c r="Q108" s="8" t="s">
        <v>470</v>
      </c>
      <c r="R108" s="8" t="s">
        <v>137</v>
      </c>
      <c r="S108" s="8" t="s">
        <v>138</v>
      </c>
      <c r="T108" s="8" t="s">
        <v>471</v>
      </c>
      <c r="U108" s="7" t="str">
        <f t="shared" si="5"/>
        <v>OK</v>
      </c>
    </row>
    <row r="109" spans="1:21" ht="22.8">
      <c r="A109" s="7">
        <f t="shared" si="3"/>
        <v>103</v>
      </c>
      <c r="B109" s="16">
        <v>15</v>
      </c>
      <c r="C109" s="16">
        <v>12</v>
      </c>
      <c r="D109" s="12">
        <v>60</v>
      </c>
      <c r="E109" s="12">
        <v>51</v>
      </c>
      <c r="F109" s="12">
        <v>75</v>
      </c>
      <c r="G109" s="12">
        <v>50</v>
      </c>
      <c r="H109" s="12" t="s">
        <v>473</v>
      </c>
      <c r="I109" s="12">
        <v>118000</v>
      </c>
      <c r="J109" s="12">
        <v>0.67100000000000004</v>
      </c>
      <c r="K109" s="12">
        <v>0.52200000000000002</v>
      </c>
      <c r="L109" s="12">
        <v>23.5</v>
      </c>
      <c r="M109" s="12">
        <v>0.65600000000000003</v>
      </c>
      <c r="N109" s="12">
        <v>0.21</v>
      </c>
      <c r="O109" s="14">
        <f t="shared" si="4"/>
        <v>3.1238095238095243</v>
      </c>
      <c r="P109" s="12">
        <v>0</v>
      </c>
      <c r="Q109" s="8" t="s">
        <v>470</v>
      </c>
      <c r="R109" s="8" t="s">
        <v>137</v>
      </c>
      <c r="S109" s="8" t="s">
        <v>138</v>
      </c>
      <c r="T109" s="8" t="s">
        <v>471</v>
      </c>
      <c r="U109" s="7" t="str">
        <f t="shared" si="5"/>
        <v>OK</v>
      </c>
    </row>
    <row r="110" spans="1:21" ht="22.8">
      <c r="A110" s="7">
        <f t="shared" si="3"/>
        <v>104</v>
      </c>
      <c r="B110" s="16">
        <v>15</v>
      </c>
      <c r="C110" s="16">
        <v>12</v>
      </c>
      <c r="D110" s="12">
        <v>60</v>
      </c>
      <c r="E110" s="12">
        <v>51</v>
      </c>
      <c r="F110" s="12">
        <v>75</v>
      </c>
      <c r="G110" s="12">
        <v>25</v>
      </c>
      <c r="H110" s="12" t="s">
        <v>474</v>
      </c>
      <c r="I110" s="12">
        <v>59000</v>
      </c>
      <c r="J110" s="12">
        <v>0.33600000000000002</v>
      </c>
      <c r="K110" s="12">
        <v>0.25900000000000001</v>
      </c>
      <c r="L110" s="12">
        <v>11.7</v>
      </c>
      <c r="M110" s="12">
        <v>0.32800000000000001</v>
      </c>
      <c r="N110" s="12">
        <v>0.108</v>
      </c>
      <c r="O110" s="14">
        <f t="shared" si="4"/>
        <v>3.0370370370370372</v>
      </c>
      <c r="P110" s="12">
        <v>0</v>
      </c>
      <c r="Q110" s="8" t="s">
        <v>470</v>
      </c>
      <c r="R110" s="8" t="s">
        <v>137</v>
      </c>
      <c r="S110" s="8" t="s">
        <v>138</v>
      </c>
      <c r="T110" s="8" t="s">
        <v>471</v>
      </c>
      <c r="U110" s="7" t="str">
        <f t="shared" si="5"/>
        <v>OK</v>
      </c>
    </row>
    <row r="111" spans="1:21" ht="22.8">
      <c r="A111" s="7">
        <f t="shared" si="3"/>
        <v>105</v>
      </c>
      <c r="B111" s="16">
        <v>15</v>
      </c>
      <c r="C111" s="16">
        <v>12</v>
      </c>
      <c r="D111" s="12">
        <v>60</v>
      </c>
      <c r="E111" s="12">
        <v>51</v>
      </c>
      <c r="F111" s="12">
        <v>85</v>
      </c>
      <c r="G111" s="12">
        <v>100</v>
      </c>
      <c r="H111" s="12" t="s">
        <v>469</v>
      </c>
      <c r="I111" s="12">
        <v>236000</v>
      </c>
      <c r="J111" s="12">
        <v>1.2869999999999999</v>
      </c>
      <c r="K111" s="12">
        <v>0.95699999999999996</v>
      </c>
      <c r="L111" s="12">
        <v>31.8</v>
      </c>
      <c r="M111" s="12">
        <v>1.2569999999999999</v>
      </c>
      <c r="N111" s="12">
        <v>0.46400000000000002</v>
      </c>
      <c r="O111" s="14">
        <f t="shared" si="4"/>
        <v>2.7090517241379306</v>
      </c>
      <c r="P111" s="12">
        <v>0</v>
      </c>
      <c r="Q111" s="8" t="s">
        <v>470</v>
      </c>
      <c r="R111" s="8" t="s">
        <v>137</v>
      </c>
      <c r="S111" s="8" t="s">
        <v>138</v>
      </c>
      <c r="T111" s="8" t="s">
        <v>471</v>
      </c>
      <c r="U111" s="7" t="str">
        <f t="shared" si="5"/>
        <v>OK</v>
      </c>
    </row>
    <row r="112" spans="1:21" ht="22.8">
      <c r="A112" s="7">
        <f t="shared" si="3"/>
        <v>106</v>
      </c>
      <c r="B112" s="16">
        <v>15</v>
      </c>
      <c r="C112" s="16">
        <v>12</v>
      </c>
      <c r="D112" s="12">
        <v>60</v>
      </c>
      <c r="E112" s="12">
        <v>51</v>
      </c>
      <c r="F112" s="12">
        <v>85</v>
      </c>
      <c r="G112" s="12">
        <v>75</v>
      </c>
      <c r="H112" s="12" t="s">
        <v>472</v>
      </c>
      <c r="I112" s="12">
        <v>177000</v>
      </c>
      <c r="J112" s="12">
        <v>0.96599999999999997</v>
      </c>
      <c r="K112" s="12">
        <v>0.72499999999999998</v>
      </c>
      <c r="L112" s="12">
        <v>23.8</v>
      </c>
      <c r="M112" s="12">
        <v>0.94299999999999995</v>
      </c>
      <c r="N112" s="12">
        <v>0.33800000000000002</v>
      </c>
      <c r="O112" s="14">
        <f t="shared" si="4"/>
        <v>2.7899408284023663</v>
      </c>
      <c r="P112" s="12">
        <v>0</v>
      </c>
      <c r="Q112" s="8" t="s">
        <v>470</v>
      </c>
      <c r="R112" s="8" t="s">
        <v>137</v>
      </c>
      <c r="S112" s="8" t="s">
        <v>138</v>
      </c>
      <c r="T112" s="8" t="s">
        <v>471</v>
      </c>
      <c r="U112" s="7" t="str">
        <f t="shared" si="5"/>
        <v>OK</v>
      </c>
    </row>
    <row r="113" spans="1:21" ht="22.8">
      <c r="A113" s="7">
        <f t="shared" si="3"/>
        <v>107</v>
      </c>
      <c r="B113" s="16">
        <v>15</v>
      </c>
      <c r="C113" s="16">
        <v>12</v>
      </c>
      <c r="D113" s="12">
        <v>60</v>
      </c>
      <c r="E113" s="12">
        <v>51</v>
      </c>
      <c r="F113" s="12">
        <v>85</v>
      </c>
      <c r="G113" s="12">
        <v>50</v>
      </c>
      <c r="H113" s="12" t="s">
        <v>473</v>
      </c>
      <c r="I113" s="12">
        <v>118000</v>
      </c>
      <c r="J113" s="12">
        <v>0.64400000000000002</v>
      </c>
      <c r="K113" s="12">
        <v>0.48499999999999999</v>
      </c>
      <c r="L113" s="12">
        <v>15.9</v>
      </c>
      <c r="M113" s="12">
        <v>0.629</v>
      </c>
      <c r="N113" s="12">
        <v>0.223</v>
      </c>
      <c r="O113" s="14">
        <f t="shared" si="4"/>
        <v>2.8206278026905829</v>
      </c>
      <c r="P113" s="12">
        <v>0</v>
      </c>
      <c r="Q113" s="8" t="s">
        <v>470</v>
      </c>
      <c r="R113" s="8" t="s">
        <v>137</v>
      </c>
      <c r="S113" s="8" t="s">
        <v>138</v>
      </c>
      <c r="T113" s="8" t="s">
        <v>471</v>
      </c>
      <c r="U113" s="7" t="str">
        <f t="shared" si="5"/>
        <v>OK</v>
      </c>
    </row>
    <row r="114" spans="1:21" ht="22.8">
      <c r="A114" s="7">
        <f t="shared" si="3"/>
        <v>108</v>
      </c>
      <c r="B114" s="16">
        <v>15</v>
      </c>
      <c r="C114" s="16">
        <v>12</v>
      </c>
      <c r="D114" s="12">
        <v>60</v>
      </c>
      <c r="E114" s="12">
        <v>51</v>
      </c>
      <c r="F114" s="12">
        <v>85</v>
      </c>
      <c r="G114" s="12">
        <v>25</v>
      </c>
      <c r="H114" s="12" t="s">
        <v>474</v>
      </c>
      <c r="I114" s="12">
        <v>59000</v>
      </c>
      <c r="J114" s="12">
        <v>0.32200000000000001</v>
      </c>
      <c r="K114" s="12">
        <v>0.24</v>
      </c>
      <c r="L114" s="12">
        <v>7.9</v>
      </c>
      <c r="M114" s="12">
        <v>0.314</v>
      </c>
      <c r="N114" s="12">
        <v>0.115</v>
      </c>
      <c r="O114" s="14">
        <f t="shared" si="4"/>
        <v>2.7304347826086954</v>
      </c>
      <c r="P114" s="12">
        <v>0</v>
      </c>
      <c r="Q114" s="8" t="s">
        <v>470</v>
      </c>
      <c r="R114" s="8" t="s">
        <v>137</v>
      </c>
      <c r="S114" s="8" t="s">
        <v>138</v>
      </c>
      <c r="T114" s="8" t="s">
        <v>471</v>
      </c>
      <c r="U114" s="7" t="str">
        <f t="shared" si="5"/>
        <v>OK</v>
      </c>
    </row>
    <row r="115" spans="1:21" ht="22.8">
      <c r="A115" s="7">
        <f t="shared" si="3"/>
        <v>109</v>
      </c>
      <c r="B115" s="16">
        <v>15</v>
      </c>
      <c r="C115" s="16">
        <v>12</v>
      </c>
      <c r="D115" s="12">
        <v>60</v>
      </c>
      <c r="E115" s="12">
        <v>54</v>
      </c>
      <c r="F115" s="12">
        <v>68</v>
      </c>
      <c r="G115" s="12">
        <v>100</v>
      </c>
      <c r="H115" s="12" t="s">
        <v>469</v>
      </c>
      <c r="I115" s="12">
        <v>236000</v>
      </c>
      <c r="J115" s="12">
        <v>1.381</v>
      </c>
      <c r="K115" s="12">
        <v>1.087</v>
      </c>
      <c r="L115" s="12">
        <v>82.9</v>
      </c>
      <c r="M115" s="12">
        <v>1.351</v>
      </c>
      <c r="N115" s="12">
        <v>0.41199999999999998</v>
      </c>
      <c r="O115" s="14">
        <f t="shared" si="4"/>
        <v>3.279126213592233</v>
      </c>
      <c r="P115" s="12">
        <v>0</v>
      </c>
      <c r="Q115" s="8" t="s">
        <v>470</v>
      </c>
      <c r="R115" s="8" t="s">
        <v>137</v>
      </c>
      <c r="S115" s="8" t="s">
        <v>138</v>
      </c>
      <c r="T115" s="8" t="s">
        <v>471</v>
      </c>
      <c r="U115" s="7" t="str">
        <f t="shared" si="5"/>
        <v>OK</v>
      </c>
    </row>
    <row r="116" spans="1:21" ht="22.8">
      <c r="A116" s="7">
        <f t="shared" si="3"/>
        <v>110</v>
      </c>
      <c r="B116" s="16">
        <v>15</v>
      </c>
      <c r="C116" s="16">
        <v>12</v>
      </c>
      <c r="D116" s="12">
        <v>60</v>
      </c>
      <c r="E116" s="12">
        <v>54</v>
      </c>
      <c r="F116" s="12">
        <v>68</v>
      </c>
      <c r="G116" s="12">
        <v>75</v>
      </c>
      <c r="H116" s="12" t="s">
        <v>472</v>
      </c>
      <c r="I116" s="12">
        <v>177000</v>
      </c>
      <c r="J116" s="12">
        <v>1.0349999999999999</v>
      </c>
      <c r="K116" s="12">
        <v>0.82199999999999995</v>
      </c>
      <c r="L116" s="12">
        <v>62.2</v>
      </c>
      <c r="M116" s="12">
        <v>1.0129999999999999</v>
      </c>
      <c r="N116" s="12">
        <v>0.3</v>
      </c>
      <c r="O116" s="14">
        <f t="shared" si="4"/>
        <v>3.3766666666666665</v>
      </c>
      <c r="P116" s="12">
        <v>0</v>
      </c>
      <c r="Q116" s="8" t="s">
        <v>470</v>
      </c>
      <c r="R116" s="8" t="s">
        <v>137</v>
      </c>
      <c r="S116" s="8" t="s">
        <v>138</v>
      </c>
      <c r="T116" s="8" t="s">
        <v>471</v>
      </c>
      <c r="U116" s="7" t="str">
        <f t="shared" si="5"/>
        <v>OK</v>
      </c>
    </row>
    <row r="117" spans="1:21" ht="22.8">
      <c r="A117" s="7">
        <f t="shared" si="3"/>
        <v>111</v>
      </c>
      <c r="B117" s="16">
        <v>15</v>
      </c>
      <c r="C117" s="16">
        <v>12</v>
      </c>
      <c r="D117" s="12">
        <v>60</v>
      </c>
      <c r="E117" s="12">
        <v>54</v>
      </c>
      <c r="F117" s="12">
        <v>68</v>
      </c>
      <c r="G117" s="12">
        <v>50</v>
      </c>
      <c r="H117" s="12" t="s">
        <v>473</v>
      </c>
      <c r="I117" s="12">
        <v>118000</v>
      </c>
      <c r="J117" s="12">
        <v>0.69</v>
      </c>
      <c r="K117" s="12">
        <v>0.54900000000000004</v>
      </c>
      <c r="L117" s="12">
        <v>41.4</v>
      </c>
      <c r="M117" s="12">
        <v>0.67500000000000004</v>
      </c>
      <c r="N117" s="12">
        <v>0.19800000000000001</v>
      </c>
      <c r="O117" s="14">
        <f t="shared" si="4"/>
        <v>3.4090909090909092</v>
      </c>
      <c r="P117" s="12">
        <v>0</v>
      </c>
      <c r="Q117" s="8" t="s">
        <v>470</v>
      </c>
      <c r="R117" s="8" t="s">
        <v>137</v>
      </c>
      <c r="S117" s="8" t="s">
        <v>138</v>
      </c>
      <c r="T117" s="8" t="s">
        <v>471</v>
      </c>
      <c r="U117" s="7" t="str">
        <f t="shared" si="5"/>
        <v>OK</v>
      </c>
    </row>
    <row r="118" spans="1:21" ht="22.8">
      <c r="A118" s="7">
        <f t="shared" si="3"/>
        <v>112</v>
      </c>
      <c r="B118" s="16">
        <v>15</v>
      </c>
      <c r="C118" s="16">
        <v>12</v>
      </c>
      <c r="D118" s="12">
        <v>60</v>
      </c>
      <c r="E118" s="12">
        <v>54</v>
      </c>
      <c r="F118" s="12">
        <v>68</v>
      </c>
      <c r="G118" s="12">
        <v>25</v>
      </c>
      <c r="H118" s="12" t="s">
        <v>474</v>
      </c>
      <c r="I118" s="12">
        <v>59000</v>
      </c>
      <c r="J118" s="12">
        <v>0.34499999999999997</v>
      </c>
      <c r="K118" s="12">
        <v>0.27300000000000002</v>
      </c>
      <c r="L118" s="12">
        <v>20.7</v>
      </c>
      <c r="M118" s="12">
        <v>0.33800000000000002</v>
      </c>
      <c r="N118" s="12">
        <v>0.10199999999999999</v>
      </c>
      <c r="O118" s="14">
        <f t="shared" si="4"/>
        <v>3.3137254901960786</v>
      </c>
      <c r="P118" s="12">
        <v>0</v>
      </c>
      <c r="Q118" s="8" t="s">
        <v>470</v>
      </c>
      <c r="R118" s="8" t="s">
        <v>137</v>
      </c>
      <c r="S118" s="8" t="s">
        <v>138</v>
      </c>
      <c r="T118" s="8" t="s">
        <v>471</v>
      </c>
      <c r="U118" s="7" t="str">
        <f t="shared" si="5"/>
        <v>OK</v>
      </c>
    </row>
    <row r="119" spans="1:21" ht="22.8">
      <c r="A119" s="7">
        <f t="shared" si="3"/>
        <v>113</v>
      </c>
      <c r="B119" s="16">
        <v>20</v>
      </c>
      <c r="C119" s="16">
        <v>17</v>
      </c>
      <c r="D119" s="12">
        <v>60</v>
      </c>
      <c r="E119" s="12">
        <v>51</v>
      </c>
      <c r="F119" s="12">
        <v>70</v>
      </c>
      <c r="G119" s="12">
        <v>100</v>
      </c>
      <c r="H119" s="12" t="s">
        <v>469</v>
      </c>
      <c r="I119" s="12">
        <v>236000</v>
      </c>
      <c r="J119" s="12">
        <v>1.4590000000000001</v>
      </c>
      <c r="K119" s="12">
        <v>1.165</v>
      </c>
      <c r="L119" s="12">
        <v>64.599999999999994</v>
      </c>
      <c r="M119" s="12">
        <v>1.429</v>
      </c>
      <c r="N119" s="12">
        <v>0.41299999999999998</v>
      </c>
      <c r="O119" s="14">
        <f t="shared" si="4"/>
        <v>3.4600484261501214</v>
      </c>
      <c r="P119" s="12">
        <v>0</v>
      </c>
      <c r="Q119" s="8" t="s">
        <v>470</v>
      </c>
      <c r="R119" s="8" t="s">
        <v>137</v>
      </c>
      <c r="S119" s="8" t="s">
        <v>138</v>
      </c>
      <c r="T119" s="8" t="s">
        <v>471</v>
      </c>
      <c r="U119" s="7" t="str">
        <f t="shared" si="5"/>
        <v>OK</v>
      </c>
    </row>
    <row r="120" spans="1:21" ht="22.8">
      <c r="A120" s="7">
        <f t="shared" si="3"/>
        <v>114</v>
      </c>
      <c r="B120" s="16">
        <v>20</v>
      </c>
      <c r="C120" s="16">
        <v>17</v>
      </c>
      <c r="D120" s="12">
        <v>60</v>
      </c>
      <c r="E120" s="12">
        <v>51</v>
      </c>
      <c r="F120" s="12">
        <v>70</v>
      </c>
      <c r="G120" s="12">
        <v>75</v>
      </c>
      <c r="H120" s="12" t="s">
        <v>472</v>
      </c>
      <c r="I120" s="12">
        <v>177000</v>
      </c>
      <c r="J120" s="12">
        <v>1.0940000000000001</v>
      </c>
      <c r="K120" s="12">
        <v>0.88</v>
      </c>
      <c r="L120" s="12">
        <v>48.5</v>
      </c>
      <c r="M120" s="12">
        <v>1.0720000000000001</v>
      </c>
      <c r="N120" s="12">
        <v>0.30099999999999999</v>
      </c>
      <c r="O120" s="14">
        <f t="shared" si="4"/>
        <v>3.5614617940199338</v>
      </c>
      <c r="P120" s="12">
        <v>0</v>
      </c>
      <c r="Q120" s="8" t="s">
        <v>470</v>
      </c>
      <c r="R120" s="8" t="s">
        <v>137</v>
      </c>
      <c r="S120" s="8" t="s">
        <v>138</v>
      </c>
      <c r="T120" s="8" t="s">
        <v>471</v>
      </c>
      <c r="U120" s="7" t="str">
        <f t="shared" si="5"/>
        <v>OK</v>
      </c>
    </row>
    <row r="121" spans="1:21" ht="22.8">
      <c r="A121" s="7">
        <f t="shared" si="3"/>
        <v>115</v>
      </c>
      <c r="B121" s="16">
        <v>20</v>
      </c>
      <c r="C121" s="16">
        <v>17</v>
      </c>
      <c r="D121" s="12">
        <v>60</v>
      </c>
      <c r="E121" s="12">
        <v>51</v>
      </c>
      <c r="F121" s="12">
        <v>70</v>
      </c>
      <c r="G121" s="12">
        <v>50</v>
      </c>
      <c r="H121" s="12" t="s">
        <v>473</v>
      </c>
      <c r="I121" s="12">
        <v>118000</v>
      </c>
      <c r="J121" s="12">
        <v>0.73</v>
      </c>
      <c r="K121" s="12">
        <v>0.58799999999999997</v>
      </c>
      <c r="L121" s="12">
        <v>32.299999999999997</v>
      </c>
      <c r="M121" s="12">
        <v>0.71499999999999997</v>
      </c>
      <c r="N121" s="12">
        <v>0.19900000000000001</v>
      </c>
      <c r="O121" s="14">
        <f t="shared" si="4"/>
        <v>3.5929648241206027</v>
      </c>
      <c r="P121" s="12">
        <v>0</v>
      </c>
      <c r="Q121" s="8" t="s">
        <v>470</v>
      </c>
      <c r="R121" s="8" t="s">
        <v>137</v>
      </c>
      <c r="S121" s="8" t="s">
        <v>138</v>
      </c>
      <c r="T121" s="8" t="s">
        <v>471</v>
      </c>
      <c r="U121" s="7" t="str">
        <f t="shared" si="5"/>
        <v>OK</v>
      </c>
    </row>
    <row r="122" spans="1:21" ht="22.8">
      <c r="A122" s="7">
        <f t="shared" si="3"/>
        <v>116</v>
      </c>
      <c r="B122" s="16">
        <v>20</v>
      </c>
      <c r="C122" s="16">
        <v>17</v>
      </c>
      <c r="D122" s="12">
        <v>60</v>
      </c>
      <c r="E122" s="12">
        <v>51</v>
      </c>
      <c r="F122" s="12">
        <v>70</v>
      </c>
      <c r="G122" s="12">
        <v>25</v>
      </c>
      <c r="H122" s="12" t="s">
        <v>474</v>
      </c>
      <c r="I122" s="12">
        <v>59000</v>
      </c>
      <c r="J122" s="12">
        <v>0.36499999999999999</v>
      </c>
      <c r="K122" s="12">
        <v>0.29199999999999998</v>
      </c>
      <c r="L122" s="12">
        <v>16.2</v>
      </c>
      <c r="M122" s="12">
        <v>0.35699999999999998</v>
      </c>
      <c r="N122" s="12">
        <v>0.10199999999999999</v>
      </c>
      <c r="O122" s="14">
        <f t="shared" si="4"/>
        <v>3.5</v>
      </c>
      <c r="P122" s="12">
        <v>0</v>
      </c>
      <c r="Q122" s="8" t="s">
        <v>470</v>
      </c>
      <c r="R122" s="8" t="s">
        <v>137</v>
      </c>
      <c r="S122" s="8" t="s">
        <v>138</v>
      </c>
      <c r="T122" s="8" t="s">
        <v>471</v>
      </c>
      <c r="U122" s="7" t="str">
        <f t="shared" si="5"/>
        <v>OK</v>
      </c>
    </row>
    <row r="123" spans="1:21" ht="22.8">
      <c r="A123" s="7">
        <f t="shared" si="3"/>
        <v>117</v>
      </c>
      <c r="B123" s="16">
        <v>20</v>
      </c>
      <c r="C123" s="16">
        <v>17</v>
      </c>
      <c r="D123" s="12">
        <v>60</v>
      </c>
      <c r="E123" s="12">
        <v>51</v>
      </c>
      <c r="F123" s="12">
        <v>75</v>
      </c>
      <c r="G123" s="12">
        <v>100</v>
      </c>
      <c r="H123" s="12" t="s">
        <v>469</v>
      </c>
      <c r="I123" s="12">
        <v>236000</v>
      </c>
      <c r="J123" s="12">
        <v>1.43</v>
      </c>
      <c r="K123" s="12">
        <v>1.1220000000000001</v>
      </c>
      <c r="L123" s="12">
        <v>50.1</v>
      </c>
      <c r="M123" s="12">
        <v>1.4</v>
      </c>
      <c r="N123" s="12">
        <v>0.432</v>
      </c>
      <c r="O123" s="14">
        <f t="shared" si="4"/>
        <v>3.2407407407407405</v>
      </c>
      <c r="P123" s="12">
        <v>0</v>
      </c>
      <c r="Q123" s="8" t="s">
        <v>470</v>
      </c>
      <c r="R123" s="8" t="s">
        <v>137</v>
      </c>
      <c r="S123" s="8" t="s">
        <v>138</v>
      </c>
      <c r="T123" s="8" t="s">
        <v>471</v>
      </c>
      <c r="U123" s="7" t="str">
        <f t="shared" si="5"/>
        <v>OK</v>
      </c>
    </row>
    <row r="124" spans="1:21" ht="22.8">
      <c r="A124" s="7">
        <f t="shared" si="3"/>
        <v>118</v>
      </c>
      <c r="B124" s="16">
        <v>20</v>
      </c>
      <c r="C124" s="16">
        <v>17</v>
      </c>
      <c r="D124" s="12">
        <v>60</v>
      </c>
      <c r="E124" s="12">
        <v>51</v>
      </c>
      <c r="F124" s="12">
        <v>75</v>
      </c>
      <c r="G124" s="12">
        <v>75</v>
      </c>
      <c r="H124" s="12" t="s">
        <v>472</v>
      </c>
      <c r="I124" s="12">
        <v>177000</v>
      </c>
      <c r="J124" s="12">
        <v>1.073</v>
      </c>
      <c r="K124" s="12">
        <v>0.84899999999999998</v>
      </c>
      <c r="L124" s="12">
        <v>37.6</v>
      </c>
      <c r="M124" s="12">
        <v>1.05</v>
      </c>
      <c r="N124" s="12">
        <v>0.315</v>
      </c>
      <c r="O124" s="14">
        <f t="shared" si="4"/>
        <v>3.3333333333333335</v>
      </c>
      <c r="P124" s="12">
        <v>0</v>
      </c>
      <c r="Q124" s="8" t="s">
        <v>470</v>
      </c>
      <c r="R124" s="8" t="s">
        <v>137</v>
      </c>
      <c r="S124" s="8" t="s">
        <v>138</v>
      </c>
      <c r="T124" s="8" t="s">
        <v>471</v>
      </c>
      <c r="U124" s="7" t="str">
        <f t="shared" si="5"/>
        <v>OK</v>
      </c>
    </row>
    <row r="125" spans="1:21" ht="22.8">
      <c r="A125" s="7">
        <f t="shared" si="3"/>
        <v>119</v>
      </c>
      <c r="B125" s="16">
        <v>20</v>
      </c>
      <c r="C125" s="16">
        <v>17</v>
      </c>
      <c r="D125" s="12">
        <v>60</v>
      </c>
      <c r="E125" s="12">
        <v>51</v>
      </c>
      <c r="F125" s="12">
        <v>75</v>
      </c>
      <c r="G125" s="12">
        <v>50</v>
      </c>
      <c r="H125" s="12" t="s">
        <v>473</v>
      </c>
      <c r="I125" s="12">
        <v>118000</v>
      </c>
      <c r="J125" s="12">
        <v>0.71499999999999997</v>
      </c>
      <c r="K125" s="12">
        <v>0.56699999999999995</v>
      </c>
      <c r="L125" s="12">
        <v>25.1</v>
      </c>
      <c r="M125" s="12">
        <v>0.7</v>
      </c>
      <c r="N125" s="12">
        <v>0.20799999999999999</v>
      </c>
      <c r="O125" s="14">
        <f t="shared" si="4"/>
        <v>3.3653846153846154</v>
      </c>
      <c r="P125" s="12">
        <v>0</v>
      </c>
      <c r="Q125" s="8" t="s">
        <v>470</v>
      </c>
      <c r="R125" s="8" t="s">
        <v>137</v>
      </c>
      <c r="S125" s="8" t="s">
        <v>138</v>
      </c>
      <c r="T125" s="8" t="s">
        <v>471</v>
      </c>
      <c r="U125" s="7" t="str">
        <f t="shared" si="5"/>
        <v>OK</v>
      </c>
    </row>
    <row r="126" spans="1:21" ht="22.8">
      <c r="A126" s="7">
        <f t="shared" si="3"/>
        <v>120</v>
      </c>
      <c r="B126" s="16">
        <v>20</v>
      </c>
      <c r="C126" s="16">
        <v>17</v>
      </c>
      <c r="D126" s="12">
        <v>60</v>
      </c>
      <c r="E126" s="12">
        <v>51</v>
      </c>
      <c r="F126" s="12">
        <v>75</v>
      </c>
      <c r="G126" s="12">
        <v>25</v>
      </c>
      <c r="H126" s="12" t="s">
        <v>474</v>
      </c>
      <c r="I126" s="12">
        <v>59000</v>
      </c>
      <c r="J126" s="12">
        <v>0.35799999999999998</v>
      </c>
      <c r="K126" s="12">
        <v>0.28100000000000003</v>
      </c>
      <c r="L126" s="12">
        <v>12.5</v>
      </c>
      <c r="M126" s="12">
        <v>0.35</v>
      </c>
      <c r="N126" s="12">
        <v>0.107</v>
      </c>
      <c r="O126" s="14">
        <f t="shared" si="4"/>
        <v>3.2710280373831773</v>
      </c>
      <c r="P126" s="12">
        <v>0</v>
      </c>
      <c r="Q126" s="8" t="s">
        <v>470</v>
      </c>
      <c r="R126" s="8" t="s">
        <v>137</v>
      </c>
      <c r="S126" s="8" t="s">
        <v>138</v>
      </c>
      <c r="T126" s="8" t="s">
        <v>471</v>
      </c>
      <c r="U126" s="7" t="str">
        <f t="shared" si="5"/>
        <v>OK</v>
      </c>
    </row>
    <row r="127" spans="1:21" ht="22.8">
      <c r="A127" s="7">
        <f t="shared" si="3"/>
        <v>121</v>
      </c>
      <c r="B127" s="16">
        <v>20</v>
      </c>
      <c r="C127" s="16">
        <v>17</v>
      </c>
      <c r="D127" s="12">
        <v>60</v>
      </c>
      <c r="E127" s="12">
        <v>51</v>
      </c>
      <c r="F127" s="12">
        <v>85</v>
      </c>
      <c r="G127" s="12">
        <v>100</v>
      </c>
      <c r="H127" s="12" t="s">
        <v>469</v>
      </c>
      <c r="I127" s="12">
        <v>236000</v>
      </c>
      <c r="J127" s="12">
        <v>1.3720000000000001</v>
      </c>
      <c r="K127" s="12">
        <v>1.0409999999999999</v>
      </c>
      <c r="L127" s="12">
        <v>33.9</v>
      </c>
      <c r="M127" s="12">
        <v>1.3420000000000001</v>
      </c>
      <c r="N127" s="12">
        <v>0.46400000000000002</v>
      </c>
      <c r="O127" s="14">
        <f t="shared" si="4"/>
        <v>2.8922413793103448</v>
      </c>
      <c r="P127" s="12">
        <v>0</v>
      </c>
      <c r="Q127" s="8" t="s">
        <v>470</v>
      </c>
      <c r="R127" s="8" t="s">
        <v>137</v>
      </c>
      <c r="S127" s="8" t="s">
        <v>138</v>
      </c>
      <c r="T127" s="8" t="s">
        <v>471</v>
      </c>
      <c r="U127" s="7" t="str">
        <f t="shared" si="5"/>
        <v>OK</v>
      </c>
    </row>
    <row r="128" spans="1:21" ht="22.8">
      <c r="A128" s="7">
        <f t="shared" si="3"/>
        <v>122</v>
      </c>
      <c r="B128" s="16">
        <v>20</v>
      </c>
      <c r="C128" s="16">
        <v>17</v>
      </c>
      <c r="D128" s="12">
        <v>60</v>
      </c>
      <c r="E128" s="12">
        <v>51</v>
      </c>
      <c r="F128" s="12">
        <v>85</v>
      </c>
      <c r="G128" s="12">
        <v>75</v>
      </c>
      <c r="H128" s="12" t="s">
        <v>472</v>
      </c>
      <c r="I128" s="12">
        <v>177000</v>
      </c>
      <c r="J128" s="12">
        <v>1.0289999999999999</v>
      </c>
      <c r="K128" s="12">
        <v>0.78800000000000003</v>
      </c>
      <c r="L128" s="12">
        <v>25.4</v>
      </c>
      <c r="M128" s="12">
        <v>1.006</v>
      </c>
      <c r="N128" s="12">
        <v>0.33800000000000002</v>
      </c>
      <c r="O128" s="14">
        <f t="shared" si="4"/>
        <v>2.9763313609467454</v>
      </c>
      <c r="P128" s="12">
        <v>0</v>
      </c>
      <c r="Q128" s="8" t="s">
        <v>470</v>
      </c>
      <c r="R128" s="8" t="s">
        <v>137</v>
      </c>
      <c r="S128" s="8" t="s">
        <v>138</v>
      </c>
      <c r="T128" s="8" t="s">
        <v>471</v>
      </c>
      <c r="U128" s="7" t="str">
        <f t="shared" si="5"/>
        <v>OK</v>
      </c>
    </row>
    <row r="129" spans="1:21" ht="22.8">
      <c r="A129" s="7">
        <f t="shared" si="3"/>
        <v>123</v>
      </c>
      <c r="B129" s="16">
        <v>20</v>
      </c>
      <c r="C129" s="16">
        <v>17</v>
      </c>
      <c r="D129" s="12">
        <v>60</v>
      </c>
      <c r="E129" s="12">
        <v>51</v>
      </c>
      <c r="F129" s="12">
        <v>85</v>
      </c>
      <c r="G129" s="12">
        <v>50</v>
      </c>
      <c r="H129" s="12" t="s">
        <v>473</v>
      </c>
      <c r="I129" s="12">
        <v>118000</v>
      </c>
      <c r="J129" s="12">
        <v>0.68600000000000005</v>
      </c>
      <c r="K129" s="12">
        <v>0.52700000000000002</v>
      </c>
      <c r="L129" s="12">
        <v>17</v>
      </c>
      <c r="M129" s="12">
        <v>0.67100000000000004</v>
      </c>
      <c r="N129" s="12">
        <v>0.223</v>
      </c>
      <c r="O129" s="14">
        <f t="shared" si="4"/>
        <v>3.0089686098654709</v>
      </c>
      <c r="P129" s="12">
        <v>0</v>
      </c>
      <c r="Q129" s="8" t="s">
        <v>470</v>
      </c>
      <c r="R129" s="8" t="s">
        <v>137</v>
      </c>
      <c r="S129" s="8" t="s">
        <v>138</v>
      </c>
      <c r="T129" s="8" t="s">
        <v>471</v>
      </c>
      <c r="U129" s="7" t="str">
        <f t="shared" si="5"/>
        <v>OK</v>
      </c>
    </row>
    <row r="130" spans="1:21" ht="22.8">
      <c r="A130" s="7">
        <f t="shared" si="3"/>
        <v>124</v>
      </c>
      <c r="B130" s="16">
        <v>20</v>
      </c>
      <c r="C130" s="16">
        <v>17</v>
      </c>
      <c r="D130" s="12">
        <v>60</v>
      </c>
      <c r="E130" s="12">
        <v>51</v>
      </c>
      <c r="F130" s="12">
        <v>85</v>
      </c>
      <c r="G130" s="12">
        <v>25</v>
      </c>
      <c r="H130" s="12" t="s">
        <v>474</v>
      </c>
      <c r="I130" s="12">
        <v>59000</v>
      </c>
      <c r="J130" s="12">
        <v>0.34300000000000003</v>
      </c>
      <c r="K130" s="12">
        <v>0.26100000000000001</v>
      </c>
      <c r="L130" s="12">
        <v>8.5</v>
      </c>
      <c r="M130" s="12">
        <v>0.33500000000000002</v>
      </c>
      <c r="N130" s="12">
        <v>0.115</v>
      </c>
      <c r="O130" s="14">
        <f t="shared" si="4"/>
        <v>2.9130434782608696</v>
      </c>
      <c r="P130" s="12">
        <v>0</v>
      </c>
      <c r="Q130" s="8" t="s">
        <v>470</v>
      </c>
      <c r="R130" s="8" t="s">
        <v>137</v>
      </c>
      <c r="S130" s="8" t="s">
        <v>138</v>
      </c>
      <c r="T130" s="8" t="s">
        <v>471</v>
      </c>
      <c r="U130" s="7" t="str">
        <f t="shared" si="5"/>
        <v>OK</v>
      </c>
    </row>
    <row r="131" spans="1:21" ht="22.8">
      <c r="A131" s="7">
        <f t="shared" si="3"/>
        <v>125</v>
      </c>
      <c r="B131" s="16">
        <v>20</v>
      </c>
      <c r="C131" s="16">
        <v>17</v>
      </c>
      <c r="D131" s="12">
        <v>60</v>
      </c>
      <c r="E131" s="12">
        <v>54</v>
      </c>
      <c r="F131" s="12">
        <v>68</v>
      </c>
      <c r="G131" s="12">
        <v>100</v>
      </c>
      <c r="H131" s="12" t="s">
        <v>469</v>
      </c>
      <c r="I131" s="12">
        <v>236000</v>
      </c>
      <c r="J131" s="12">
        <v>1.4710000000000001</v>
      </c>
      <c r="K131" s="12">
        <v>1.1830000000000001</v>
      </c>
      <c r="L131" s="12">
        <v>88.4</v>
      </c>
      <c r="M131" s="12">
        <v>1.4410000000000001</v>
      </c>
      <c r="N131" s="12">
        <v>0.40500000000000003</v>
      </c>
      <c r="O131" s="14">
        <f t="shared" si="4"/>
        <v>3.5580246913580247</v>
      </c>
      <c r="P131" s="12">
        <v>0</v>
      </c>
      <c r="Q131" s="8" t="s">
        <v>470</v>
      </c>
      <c r="R131" s="8" t="s">
        <v>137</v>
      </c>
      <c r="S131" s="8" t="s">
        <v>138</v>
      </c>
      <c r="T131" s="8" t="s">
        <v>471</v>
      </c>
      <c r="U131" s="7" t="str">
        <f t="shared" si="5"/>
        <v>OK</v>
      </c>
    </row>
    <row r="132" spans="1:21" ht="22.8">
      <c r="A132" s="7">
        <f t="shared" si="3"/>
        <v>126</v>
      </c>
      <c r="B132" s="16">
        <v>20</v>
      </c>
      <c r="C132" s="16">
        <v>17</v>
      </c>
      <c r="D132" s="12">
        <v>60</v>
      </c>
      <c r="E132" s="12">
        <v>54</v>
      </c>
      <c r="F132" s="12">
        <v>68</v>
      </c>
      <c r="G132" s="12">
        <v>75</v>
      </c>
      <c r="H132" s="12" t="s">
        <v>472</v>
      </c>
      <c r="I132" s="12">
        <v>177000</v>
      </c>
      <c r="J132" s="12">
        <v>1.103</v>
      </c>
      <c r="K132" s="12">
        <v>0.89300000000000002</v>
      </c>
      <c r="L132" s="12">
        <v>66.3</v>
      </c>
      <c r="M132" s="12">
        <v>1.081</v>
      </c>
      <c r="N132" s="12">
        <v>0.29499999999999998</v>
      </c>
      <c r="O132" s="14">
        <f t="shared" si="4"/>
        <v>3.6644067796610171</v>
      </c>
      <c r="P132" s="12">
        <v>0</v>
      </c>
      <c r="Q132" s="8" t="s">
        <v>470</v>
      </c>
      <c r="R132" s="8" t="s">
        <v>137</v>
      </c>
      <c r="S132" s="8" t="s">
        <v>138</v>
      </c>
      <c r="T132" s="8" t="s">
        <v>471</v>
      </c>
      <c r="U132" s="7" t="str">
        <f t="shared" si="5"/>
        <v>OK</v>
      </c>
    </row>
    <row r="133" spans="1:21" ht="22.8">
      <c r="A133" s="7">
        <f t="shared" si="3"/>
        <v>127</v>
      </c>
      <c r="B133" s="16">
        <v>20</v>
      </c>
      <c r="C133" s="16">
        <v>17</v>
      </c>
      <c r="D133" s="12">
        <v>60</v>
      </c>
      <c r="E133" s="12">
        <v>54</v>
      </c>
      <c r="F133" s="12">
        <v>68</v>
      </c>
      <c r="G133" s="12">
        <v>50</v>
      </c>
      <c r="H133" s="12" t="s">
        <v>473</v>
      </c>
      <c r="I133" s="12">
        <v>118000</v>
      </c>
      <c r="J133" s="12">
        <v>0.73499999999999999</v>
      </c>
      <c r="K133" s="12">
        <v>0.59699999999999998</v>
      </c>
      <c r="L133" s="12">
        <v>44.2</v>
      </c>
      <c r="M133" s="12">
        <v>0.72</v>
      </c>
      <c r="N133" s="12">
        <v>0.19500000000000001</v>
      </c>
      <c r="O133" s="14">
        <f t="shared" si="4"/>
        <v>3.6923076923076921</v>
      </c>
      <c r="P133" s="12">
        <v>0</v>
      </c>
      <c r="Q133" s="8" t="s">
        <v>470</v>
      </c>
      <c r="R133" s="8" t="s">
        <v>137</v>
      </c>
      <c r="S133" s="8" t="s">
        <v>138</v>
      </c>
      <c r="T133" s="8" t="s">
        <v>471</v>
      </c>
      <c r="U133" s="7" t="str">
        <f t="shared" si="5"/>
        <v>OK</v>
      </c>
    </row>
    <row r="134" spans="1:21" ht="22.8">
      <c r="A134" s="7">
        <f t="shared" si="3"/>
        <v>128</v>
      </c>
      <c r="B134" s="16">
        <v>20</v>
      </c>
      <c r="C134" s="16">
        <v>17</v>
      </c>
      <c r="D134" s="12">
        <v>60</v>
      </c>
      <c r="E134" s="12">
        <v>54</v>
      </c>
      <c r="F134" s="12">
        <v>68</v>
      </c>
      <c r="G134" s="12">
        <v>25</v>
      </c>
      <c r="H134" s="12" t="s">
        <v>474</v>
      </c>
      <c r="I134" s="12">
        <v>59000</v>
      </c>
      <c r="J134" s="12">
        <v>0.36799999999999999</v>
      </c>
      <c r="K134" s="12">
        <v>0.29599999999999999</v>
      </c>
      <c r="L134" s="12">
        <v>22.1</v>
      </c>
      <c r="M134" s="12">
        <v>0.36</v>
      </c>
      <c r="N134" s="12">
        <v>0.1</v>
      </c>
      <c r="O134" s="14">
        <f t="shared" si="4"/>
        <v>3.5999999999999996</v>
      </c>
      <c r="P134" s="12">
        <v>0</v>
      </c>
      <c r="Q134" s="8" t="s">
        <v>470</v>
      </c>
      <c r="R134" s="8" t="s">
        <v>137</v>
      </c>
      <c r="S134" s="8" t="s">
        <v>138</v>
      </c>
      <c r="T134" s="8" t="s">
        <v>471</v>
      </c>
      <c r="U134" s="7" t="str">
        <f t="shared" si="5"/>
        <v>OK</v>
      </c>
    </row>
    <row r="135" spans="1:21" ht="22.8">
      <c r="A135" s="7">
        <f t="shared" ref="A135:A198" si="6">IF(B135="","",ROW()-6)</f>
        <v>129</v>
      </c>
      <c r="B135" s="16">
        <v>25</v>
      </c>
      <c r="C135" s="16">
        <v>22</v>
      </c>
      <c r="D135" s="12">
        <v>60</v>
      </c>
      <c r="E135" s="12">
        <v>51</v>
      </c>
      <c r="F135" s="12">
        <v>70</v>
      </c>
      <c r="G135" s="12">
        <v>100</v>
      </c>
      <c r="H135" s="12" t="s">
        <v>469</v>
      </c>
      <c r="I135" s="12">
        <v>236000</v>
      </c>
      <c r="J135" s="12">
        <v>1.5489999999999999</v>
      </c>
      <c r="K135" s="12">
        <v>1.262</v>
      </c>
      <c r="L135" s="12">
        <v>68.7</v>
      </c>
      <c r="M135" s="12">
        <v>1.5189999999999999</v>
      </c>
      <c r="N135" s="12">
        <v>0.40200000000000002</v>
      </c>
      <c r="O135" s="14">
        <f t="shared" ref="O135:O198" si="7">IF(OR(M135="",N135="",N135=0),"",M135/N135)</f>
        <v>3.778606965174129</v>
      </c>
      <c r="P135" s="12">
        <v>0</v>
      </c>
      <c r="Q135" s="8" t="s">
        <v>470</v>
      </c>
      <c r="R135" s="8" t="s">
        <v>137</v>
      </c>
      <c r="S135" s="8" t="s">
        <v>138</v>
      </c>
      <c r="T135" s="8" t="s">
        <v>471</v>
      </c>
      <c r="U135" s="7" t="str">
        <f t="shared" ref="U135:U198" si="8">IF(B135="","",IF(AND(B135=INT(B135),OR(C135="",C135=INT(C135)),B135&gt;=-7,B135&lt;=40,D135&gt;=0,D135&lt;=100,E135&gt;=45,E135&lt;=58,F135&gt;=68,F135&lt;=85,G135&gt;=25,G135&lt;=100,M135&gt;0,N135&gt;0,P135=0),"OK","BŁĄD"))</f>
        <v>OK</v>
      </c>
    </row>
    <row r="136" spans="1:21" ht="22.8">
      <c r="A136" s="7">
        <f t="shared" si="6"/>
        <v>130</v>
      </c>
      <c r="B136" s="16">
        <v>25</v>
      </c>
      <c r="C136" s="16">
        <v>22</v>
      </c>
      <c r="D136" s="12">
        <v>60</v>
      </c>
      <c r="E136" s="12">
        <v>51</v>
      </c>
      <c r="F136" s="12">
        <v>70</v>
      </c>
      <c r="G136" s="12">
        <v>75</v>
      </c>
      <c r="H136" s="12" t="s">
        <v>472</v>
      </c>
      <c r="I136" s="12">
        <v>177000</v>
      </c>
      <c r="J136" s="12">
        <v>1.1619999999999999</v>
      </c>
      <c r="K136" s="12">
        <v>0.95299999999999996</v>
      </c>
      <c r="L136" s="12">
        <v>51.5</v>
      </c>
      <c r="M136" s="12">
        <v>1.139</v>
      </c>
      <c r="N136" s="12">
        <v>0.29299999999999998</v>
      </c>
      <c r="O136" s="14">
        <f t="shared" si="7"/>
        <v>3.8873720136518775</v>
      </c>
      <c r="P136" s="12">
        <v>0</v>
      </c>
      <c r="Q136" s="8" t="s">
        <v>470</v>
      </c>
      <c r="R136" s="8" t="s">
        <v>137</v>
      </c>
      <c r="S136" s="8" t="s">
        <v>138</v>
      </c>
      <c r="T136" s="8" t="s">
        <v>471</v>
      </c>
      <c r="U136" s="7" t="str">
        <f t="shared" si="8"/>
        <v>OK</v>
      </c>
    </row>
    <row r="137" spans="1:21" ht="22.8">
      <c r="A137" s="7">
        <f t="shared" si="6"/>
        <v>131</v>
      </c>
      <c r="B137" s="16">
        <v>25</v>
      </c>
      <c r="C137" s="16">
        <v>22</v>
      </c>
      <c r="D137" s="12">
        <v>60</v>
      </c>
      <c r="E137" s="12">
        <v>51</v>
      </c>
      <c r="F137" s="12">
        <v>70</v>
      </c>
      <c r="G137" s="12">
        <v>50</v>
      </c>
      <c r="H137" s="12" t="s">
        <v>473</v>
      </c>
      <c r="I137" s="12">
        <v>118000</v>
      </c>
      <c r="J137" s="12">
        <v>0.77400000000000002</v>
      </c>
      <c r="K137" s="12">
        <v>0.63700000000000001</v>
      </c>
      <c r="L137" s="12">
        <v>34.299999999999997</v>
      </c>
      <c r="M137" s="12">
        <v>0.75900000000000001</v>
      </c>
      <c r="N137" s="12">
        <v>0.193</v>
      </c>
      <c r="O137" s="14">
        <f t="shared" si="7"/>
        <v>3.9326424870466319</v>
      </c>
      <c r="P137" s="12">
        <v>0</v>
      </c>
      <c r="Q137" s="8" t="s">
        <v>470</v>
      </c>
      <c r="R137" s="8" t="s">
        <v>137</v>
      </c>
      <c r="S137" s="8" t="s">
        <v>138</v>
      </c>
      <c r="T137" s="8" t="s">
        <v>471</v>
      </c>
      <c r="U137" s="7" t="str">
        <f t="shared" si="8"/>
        <v>OK</v>
      </c>
    </row>
    <row r="138" spans="1:21" ht="22.8">
      <c r="A138" s="7">
        <f t="shared" si="6"/>
        <v>132</v>
      </c>
      <c r="B138" s="16">
        <v>25</v>
      </c>
      <c r="C138" s="16">
        <v>22</v>
      </c>
      <c r="D138" s="12">
        <v>60</v>
      </c>
      <c r="E138" s="12">
        <v>51</v>
      </c>
      <c r="F138" s="12">
        <v>70</v>
      </c>
      <c r="G138" s="12">
        <v>25</v>
      </c>
      <c r="H138" s="12" t="s">
        <v>474</v>
      </c>
      <c r="I138" s="12">
        <v>59000</v>
      </c>
      <c r="J138" s="12">
        <v>0.38700000000000001</v>
      </c>
      <c r="K138" s="12">
        <v>0.316</v>
      </c>
      <c r="L138" s="12">
        <v>17.2</v>
      </c>
      <c r="M138" s="12">
        <v>0.38</v>
      </c>
      <c r="N138" s="12">
        <v>0.1</v>
      </c>
      <c r="O138" s="14">
        <f t="shared" si="7"/>
        <v>3.8</v>
      </c>
      <c r="P138" s="12">
        <v>0</v>
      </c>
      <c r="Q138" s="8" t="s">
        <v>470</v>
      </c>
      <c r="R138" s="8" t="s">
        <v>137</v>
      </c>
      <c r="S138" s="8" t="s">
        <v>138</v>
      </c>
      <c r="T138" s="8" t="s">
        <v>471</v>
      </c>
      <c r="U138" s="7" t="str">
        <f t="shared" si="8"/>
        <v>OK</v>
      </c>
    </row>
    <row r="139" spans="1:21" ht="22.8">
      <c r="A139" s="7">
        <f t="shared" si="6"/>
        <v>133</v>
      </c>
      <c r="B139" s="16">
        <v>25</v>
      </c>
      <c r="C139" s="16">
        <v>22</v>
      </c>
      <c r="D139" s="12">
        <v>60</v>
      </c>
      <c r="E139" s="12">
        <v>51</v>
      </c>
      <c r="F139" s="12">
        <v>75</v>
      </c>
      <c r="G139" s="12">
        <v>100</v>
      </c>
      <c r="H139" s="12" t="s">
        <v>469</v>
      </c>
      <c r="I139" s="12">
        <v>236000</v>
      </c>
      <c r="J139" s="12">
        <v>1.518</v>
      </c>
      <c r="K139" s="12">
        <v>1.216</v>
      </c>
      <c r="L139" s="12">
        <v>53.3</v>
      </c>
      <c r="M139" s="12">
        <v>1.488</v>
      </c>
      <c r="N139" s="12">
        <v>0.42399999999999999</v>
      </c>
      <c r="O139" s="14">
        <f t="shared" si="7"/>
        <v>3.5094339622641511</v>
      </c>
      <c r="P139" s="12">
        <v>0</v>
      </c>
      <c r="Q139" s="8" t="s">
        <v>470</v>
      </c>
      <c r="R139" s="8" t="s">
        <v>137</v>
      </c>
      <c r="S139" s="8" t="s">
        <v>138</v>
      </c>
      <c r="T139" s="8" t="s">
        <v>471</v>
      </c>
      <c r="U139" s="7" t="str">
        <f t="shared" si="8"/>
        <v>OK</v>
      </c>
    </row>
    <row r="140" spans="1:21" ht="22.8">
      <c r="A140" s="7">
        <f t="shared" si="6"/>
        <v>134</v>
      </c>
      <c r="B140" s="16">
        <v>25</v>
      </c>
      <c r="C140" s="16">
        <v>22</v>
      </c>
      <c r="D140" s="12">
        <v>60</v>
      </c>
      <c r="E140" s="12">
        <v>51</v>
      </c>
      <c r="F140" s="12">
        <v>75</v>
      </c>
      <c r="G140" s="12">
        <v>75</v>
      </c>
      <c r="H140" s="12" t="s">
        <v>472</v>
      </c>
      <c r="I140" s="12">
        <v>177000</v>
      </c>
      <c r="J140" s="12">
        <v>1.1379999999999999</v>
      </c>
      <c r="K140" s="12">
        <v>0.91900000000000004</v>
      </c>
      <c r="L140" s="12">
        <v>39.9</v>
      </c>
      <c r="M140" s="12">
        <v>1.1160000000000001</v>
      </c>
      <c r="N140" s="12">
        <v>0.309</v>
      </c>
      <c r="O140" s="14">
        <f t="shared" si="7"/>
        <v>3.6116504854368934</v>
      </c>
      <c r="P140" s="12">
        <v>0</v>
      </c>
      <c r="Q140" s="8" t="s">
        <v>470</v>
      </c>
      <c r="R140" s="8" t="s">
        <v>137</v>
      </c>
      <c r="S140" s="8" t="s">
        <v>138</v>
      </c>
      <c r="T140" s="8" t="s">
        <v>471</v>
      </c>
      <c r="U140" s="7" t="str">
        <f t="shared" si="8"/>
        <v>OK</v>
      </c>
    </row>
    <row r="141" spans="1:21" ht="22.8">
      <c r="A141" s="7">
        <f t="shared" si="6"/>
        <v>135</v>
      </c>
      <c r="B141" s="16">
        <v>25</v>
      </c>
      <c r="C141" s="16">
        <v>22</v>
      </c>
      <c r="D141" s="12">
        <v>60</v>
      </c>
      <c r="E141" s="12">
        <v>51</v>
      </c>
      <c r="F141" s="12">
        <v>75</v>
      </c>
      <c r="G141" s="12">
        <v>50</v>
      </c>
      <c r="H141" s="12" t="s">
        <v>473</v>
      </c>
      <c r="I141" s="12">
        <v>118000</v>
      </c>
      <c r="J141" s="12">
        <v>0.75900000000000001</v>
      </c>
      <c r="K141" s="12">
        <v>0.61399999999999999</v>
      </c>
      <c r="L141" s="12">
        <v>26.6</v>
      </c>
      <c r="M141" s="12">
        <v>0.74399999999999999</v>
      </c>
      <c r="N141" s="12">
        <v>0.20399999999999999</v>
      </c>
      <c r="O141" s="14">
        <f t="shared" si="7"/>
        <v>3.6470588235294121</v>
      </c>
      <c r="P141" s="12">
        <v>0</v>
      </c>
      <c r="Q141" s="8" t="s">
        <v>470</v>
      </c>
      <c r="R141" s="8" t="s">
        <v>137</v>
      </c>
      <c r="S141" s="8" t="s">
        <v>138</v>
      </c>
      <c r="T141" s="8" t="s">
        <v>471</v>
      </c>
      <c r="U141" s="7" t="str">
        <f t="shared" si="8"/>
        <v>OK</v>
      </c>
    </row>
    <row r="142" spans="1:21" ht="22.8">
      <c r="A142" s="7">
        <f t="shared" si="6"/>
        <v>136</v>
      </c>
      <c r="B142" s="16">
        <v>25</v>
      </c>
      <c r="C142" s="16">
        <v>22</v>
      </c>
      <c r="D142" s="12">
        <v>60</v>
      </c>
      <c r="E142" s="12">
        <v>51</v>
      </c>
      <c r="F142" s="12">
        <v>75</v>
      </c>
      <c r="G142" s="12">
        <v>25</v>
      </c>
      <c r="H142" s="12" t="s">
        <v>474</v>
      </c>
      <c r="I142" s="12">
        <v>59000</v>
      </c>
      <c r="J142" s="12">
        <v>0.379</v>
      </c>
      <c r="K142" s="12">
        <v>0.30499999999999999</v>
      </c>
      <c r="L142" s="12">
        <v>13.3</v>
      </c>
      <c r="M142" s="12">
        <v>0.372</v>
      </c>
      <c r="N142" s="12">
        <v>0.105</v>
      </c>
      <c r="O142" s="14">
        <f t="shared" si="7"/>
        <v>3.5428571428571431</v>
      </c>
      <c r="P142" s="12">
        <v>0</v>
      </c>
      <c r="Q142" s="8" t="s">
        <v>470</v>
      </c>
      <c r="R142" s="8" t="s">
        <v>137</v>
      </c>
      <c r="S142" s="8" t="s">
        <v>138</v>
      </c>
      <c r="T142" s="8" t="s">
        <v>471</v>
      </c>
      <c r="U142" s="7" t="str">
        <f t="shared" si="8"/>
        <v>OK</v>
      </c>
    </row>
    <row r="143" spans="1:21" ht="22.8">
      <c r="A143" s="7">
        <f t="shared" si="6"/>
        <v>137</v>
      </c>
      <c r="B143" s="16">
        <v>25</v>
      </c>
      <c r="C143" s="16">
        <v>22</v>
      </c>
      <c r="D143" s="12">
        <v>60</v>
      </c>
      <c r="E143" s="12">
        <v>51</v>
      </c>
      <c r="F143" s="12">
        <v>85</v>
      </c>
      <c r="G143" s="12">
        <v>100</v>
      </c>
      <c r="H143" s="12" t="s">
        <v>469</v>
      </c>
      <c r="I143" s="12">
        <v>236000</v>
      </c>
      <c r="J143" s="12">
        <v>1.456</v>
      </c>
      <c r="K143" s="12">
        <v>1.1279999999999999</v>
      </c>
      <c r="L143" s="12">
        <v>36</v>
      </c>
      <c r="M143" s="12">
        <v>1.4259999999999999</v>
      </c>
      <c r="N143" s="12">
        <v>0.46100000000000002</v>
      </c>
      <c r="O143" s="14">
        <f t="shared" si="7"/>
        <v>3.093275488069414</v>
      </c>
      <c r="P143" s="12">
        <v>0</v>
      </c>
      <c r="Q143" s="8" t="s">
        <v>470</v>
      </c>
      <c r="R143" s="8" t="s">
        <v>137</v>
      </c>
      <c r="S143" s="8" t="s">
        <v>138</v>
      </c>
      <c r="T143" s="8" t="s">
        <v>471</v>
      </c>
      <c r="U143" s="7" t="str">
        <f t="shared" si="8"/>
        <v>OK</v>
      </c>
    </row>
    <row r="144" spans="1:21" ht="22.8">
      <c r="A144" s="7">
        <f t="shared" si="6"/>
        <v>138</v>
      </c>
      <c r="B144" s="16">
        <v>25</v>
      </c>
      <c r="C144" s="16">
        <v>22</v>
      </c>
      <c r="D144" s="12">
        <v>60</v>
      </c>
      <c r="E144" s="12">
        <v>51</v>
      </c>
      <c r="F144" s="12">
        <v>85</v>
      </c>
      <c r="G144" s="12">
        <v>75</v>
      </c>
      <c r="H144" s="12" t="s">
        <v>472</v>
      </c>
      <c r="I144" s="12">
        <v>177000</v>
      </c>
      <c r="J144" s="12">
        <v>1.0920000000000001</v>
      </c>
      <c r="K144" s="12">
        <v>0.85299999999999998</v>
      </c>
      <c r="L144" s="12">
        <v>27</v>
      </c>
      <c r="M144" s="12">
        <v>1.069</v>
      </c>
      <c r="N144" s="12">
        <v>0.33500000000000002</v>
      </c>
      <c r="O144" s="14">
        <f t="shared" si="7"/>
        <v>3.1910447761194027</v>
      </c>
      <c r="P144" s="12">
        <v>0</v>
      </c>
      <c r="Q144" s="8" t="s">
        <v>470</v>
      </c>
      <c r="R144" s="8" t="s">
        <v>137</v>
      </c>
      <c r="S144" s="8" t="s">
        <v>138</v>
      </c>
      <c r="T144" s="8" t="s">
        <v>471</v>
      </c>
      <c r="U144" s="7" t="str">
        <f t="shared" si="8"/>
        <v>OK</v>
      </c>
    </row>
    <row r="145" spans="1:21" ht="22.8">
      <c r="A145" s="7">
        <f t="shared" si="6"/>
        <v>139</v>
      </c>
      <c r="B145" s="16">
        <v>25</v>
      </c>
      <c r="C145" s="16">
        <v>22</v>
      </c>
      <c r="D145" s="12">
        <v>60</v>
      </c>
      <c r="E145" s="12">
        <v>51</v>
      </c>
      <c r="F145" s="12">
        <v>85</v>
      </c>
      <c r="G145" s="12">
        <v>50</v>
      </c>
      <c r="H145" s="12" t="s">
        <v>473</v>
      </c>
      <c r="I145" s="12">
        <v>118000</v>
      </c>
      <c r="J145" s="12">
        <v>0.72799999999999998</v>
      </c>
      <c r="K145" s="12">
        <v>0.56999999999999995</v>
      </c>
      <c r="L145" s="12">
        <v>18</v>
      </c>
      <c r="M145" s="12">
        <v>0.71299999999999997</v>
      </c>
      <c r="N145" s="12">
        <v>0.221</v>
      </c>
      <c r="O145" s="14">
        <f t="shared" si="7"/>
        <v>3.2262443438914024</v>
      </c>
      <c r="P145" s="12">
        <v>0</v>
      </c>
      <c r="Q145" s="8" t="s">
        <v>470</v>
      </c>
      <c r="R145" s="8" t="s">
        <v>137</v>
      </c>
      <c r="S145" s="8" t="s">
        <v>138</v>
      </c>
      <c r="T145" s="8" t="s">
        <v>471</v>
      </c>
      <c r="U145" s="7" t="str">
        <f t="shared" si="8"/>
        <v>OK</v>
      </c>
    </row>
    <row r="146" spans="1:21" ht="22.8">
      <c r="A146" s="7">
        <f t="shared" si="6"/>
        <v>140</v>
      </c>
      <c r="B146" s="16">
        <v>25</v>
      </c>
      <c r="C146" s="16">
        <v>22</v>
      </c>
      <c r="D146" s="12">
        <v>60</v>
      </c>
      <c r="E146" s="12">
        <v>51</v>
      </c>
      <c r="F146" s="12">
        <v>85</v>
      </c>
      <c r="G146" s="12">
        <v>25</v>
      </c>
      <c r="H146" s="12" t="s">
        <v>474</v>
      </c>
      <c r="I146" s="12">
        <v>59000</v>
      </c>
      <c r="J146" s="12">
        <v>0.36399999999999999</v>
      </c>
      <c r="K146" s="12">
        <v>0.28299999999999997</v>
      </c>
      <c r="L146" s="12">
        <v>9</v>
      </c>
      <c r="M146" s="12">
        <v>0.35599999999999998</v>
      </c>
      <c r="N146" s="12">
        <v>0.114</v>
      </c>
      <c r="O146" s="14">
        <f t="shared" si="7"/>
        <v>3.1228070175438596</v>
      </c>
      <c r="P146" s="12">
        <v>0</v>
      </c>
      <c r="Q146" s="8" t="s">
        <v>470</v>
      </c>
      <c r="R146" s="8" t="s">
        <v>137</v>
      </c>
      <c r="S146" s="8" t="s">
        <v>138</v>
      </c>
      <c r="T146" s="8" t="s">
        <v>471</v>
      </c>
      <c r="U146" s="7" t="str">
        <f t="shared" si="8"/>
        <v>OK</v>
      </c>
    </row>
    <row r="147" spans="1:21" ht="22.8">
      <c r="A147" s="7">
        <f t="shared" si="6"/>
        <v>141</v>
      </c>
      <c r="B147" s="16">
        <v>25</v>
      </c>
      <c r="C147" s="16">
        <v>22</v>
      </c>
      <c r="D147" s="12">
        <v>60</v>
      </c>
      <c r="E147" s="12">
        <v>54</v>
      </c>
      <c r="F147" s="12">
        <v>68</v>
      </c>
      <c r="G147" s="12">
        <v>100</v>
      </c>
      <c r="H147" s="12" t="s">
        <v>469</v>
      </c>
      <c r="I147" s="12">
        <v>236000</v>
      </c>
      <c r="J147" s="12">
        <v>1.5609999999999999</v>
      </c>
      <c r="K147" s="12">
        <v>1.2809999999999999</v>
      </c>
      <c r="L147" s="12">
        <v>94</v>
      </c>
      <c r="M147" s="12">
        <v>1.5309999999999999</v>
      </c>
      <c r="N147" s="12">
        <v>0.39300000000000002</v>
      </c>
      <c r="O147" s="14">
        <f t="shared" si="7"/>
        <v>3.8956743002544525</v>
      </c>
      <c r="P147" s="12">
        <v>0</v>
      </c>
      <c r="Q147" s="8" t="s">
        <v>470</v>
      </c>
      <c r="R147" s="8" t="s">
        <v>137</v>
      </c>
      <c r="S147" s="8" t="s">
        <v>138</v>
      </c>
      <c r="T147" s="8" t="s">
        <v>471</v>
      </c>
      <c r="U147" s="7" t="str">
        <f t="shared" si="8"/>
        <v>OK</v>
      </c>
    </row>
    <row r="148" spans="1:21" ht="22.8">
      <c r="A148" s="7">
        <f t="shared" si="6"/>
        <v>142</v>
      </c>
      <c r="B148" s="16">
        <v>25</v>
      </c>
      <c r="C148" s="16">
        <v>22</v>
      </c>
      <c r="D148" s="12">
        <v>60</v>
      </c>
      <c r="E148" s="12">
        <v>54</v>
      </c>
      <c r="F148" s="12">
        <v>68</v>
      </c>
      <c r="G148" s="12">
        <v>75</v>
      </c>
      <c r="H148" s="12" t="s">
        <v>472</v>
      </c>
      <c r="I148" s="12">
        <v>177000</v>
      </c>
      <c r="J148" s="12">
        <v>1.171</v>
      </c>
      <c r="K148" s="12">
        <v>0.96699999999999997</v>
      </c>
      <c r="L148" s="12">
        <v>70.5</v>
      </c>
      <c r="M148" s="12">
        <v>1.1479999999999999</v>
      </c>
      <c r="N148" s="12">
        <v>0.28599999999999998</v>
      </c>
      <c r="O148" s="14">
        <f t="shared" si="7"/>
        <v>4.0139860139860142</v>
      </c>
      <c r="P148" s="12">
        <v>0</v>
      </c>
      <c r="Q148" s="8" t="s">
        <v>470</v>
      </c>
      <c r="R148" s="8" t="s">
        <v>137</v>
      </c>
      <c r="S148" s="8" t="s">
        <v>138</v>
      </c>
      <c r="T148" s="8" t="s">
        <v>471</v>
      </c>
      <c r="U148" s="7" t="str">
        <f t="shared" si="8"/>
        <v>OK</v>
      </c>
    </row>
    <row r="149" spans="1:21" ht="22.8">
      <c r="A149" s="7">
        <f t="shared" si="6"/>
        <v>143</v>
      </c>
      <c r="B149" s="16">
        <v>25</v>
      </c>
      <c r="C149" s="16">
        <v>22</v>
      </c>
      <c r="D149" s="12">
        <v>60</v>
      </c>
      <c r="E149" s="12">
        <v>54</v>
      </c>
      <c r="F149" s="12">
        <v>68</v>
      </c>
      <c r="G149" s="12">
        <v>50</v>
      </c>
      <c r="H149" s="12" t="s">
        <v>473</v>
      </c>
      <c r="I149" s="12">
        <v>118000</v>
      </c>
      <c r="J149" s="12">
        <v>0.78100000000000003</v>
      </c>
      <c r="K149" s="12">
        <v>0.64600000000000002</v>
      </c>
      <c r="L149" s="12">
        <v>47</v>
      </c>
      <c r="M149" s="12">
        <v>0.76600000000000001</v>
      </c>
      <c r="N149" s="12">
        <v>0.189</v>
      </c>
      <c r="O149" s="14">
        <f t="shared" si="7"/>
        <v>4.052910052910053</v>
      </c>
      <c r="P149" s="12">
        <v>0</v>
      </c>
      <c r="Q149" s="8" t="s">
        <v>470</v>
      </c>
      <c r="R149" s="8" t="s">
        <v>137</v>
      </c>
      <c r="S149" s="8" t="s">
        <v>138</v>
      </c>
      <c r="T149" s="8" t="s">
        <v>471</v>
      </c>
      <c r="U149" s="7" t="str">
        <f t="shared" si="8"/>
        <v>OK</v>
      </c>
    </row>
    <row r="150" spans="1:21" ht="22.8">
      <c r="A150" s="7">
        <f t="shared" si="6"/>
        <v>144</v>
      </c>
      <c r="B150" s="16">
        <v>25</v>
      </c>
      <c r="C150" s="16">
        <v>22</v>
      </c>
      <c r="D150" s="12">
        <v>60</v>
      </c>
      <c r="E150" s="12">
        <v>54</v>
      </c>
      <c r="F150" s="12">
        <v>68</v>
      </c>
      <c r="G150" s="12">
        <v>25</v>
      </c>
      <c r="H150" s="12" t="s">
        <v>474</v>
      </c>
      <c r="I150" s="12">
        <v>59000</v>
      </c>
      <c r="J150" s="12">
        <v>0.39</v>
      </c>
      <c r="K150" s="12">
        <v>0.32100000000000001</v>
      </c>
      <c r="L150" s="12">
        <v>23.5</v>
      </c>
      <c r="M150" s="12">
        <v>0.38300000000000001</v>
      </c>
      <c r="N150" s="12">
        <v>9.7000000000000003E-2</v>
      </c>
      <c r="O150" s="14">
        <f t="shared" si="7"/>
        <v>3.9484536082474224</v>
      </c>
      <c r="P150" s="12">
        <v>0</v>
      </c>
      <c r="Q150" s="8" t="s">
        <v>470</v>
      </c>
      <c r="R150" s="8" t="s">
        <v>137</v>
      </c>
      <c r="S150" s="8" t="s">
        <v>138</v>
      </c>
      <c r="T150" s="8" t="s">
        <v>471</v>
      </c>
      <c r="U150" s="7" t="str">
        <f t="shared" si="8"/>
        <v>OK</v>
      </c>
    </row>
    <row r="151" spans="1:21" ht="22.8">
      <c r="A151" s="7">
        <f t="shared" si="6"/>
        <v>145</v>
      </c>
      <c r="B151" s="16">
        <v>30</v>
      </c>
      <c r="C151" s="16">
        <v>27</v>
      </c>
      <c r="D151" s="12">
        <v>60</v>
      </c>
      <c r="E151" s="12">
        <v>51</v>
      </c>
      <c r="F151" s="12">
        <v>70</v>
      </c>
      <c r="G151" s="12">
        <v>100</v>
      </c>
      <c r="H151" s="12" t="s">
        <v>469</v>
      </c>
      <c r="I151" s="12">
        <v>236000</v>
      </c>
      <c r="J151" s="12">
        <v>1.6379999999999999</v>
      </c>
      <c r="K151" s="12">
        <v>1.363</v>
      </c>
      <c r="L151" s="12">
        <v>72.7</v>
      </c>
      <c r="M151" s="12">
        <v>1.6080000000000001</v>
      </c>
      <c r="N151" s="12">
        <v>0.38700000000000001</v>
      </c>
      <c r="O151" s="14">
        <f t="shared" si="7"/>
        <v>4.1550387596899228</v>
      </c>
      <c r="P151" s="12">
        <v>0</v>
      </c>
      <c r="Q151" s="8" t="s">
        <v>470</v>
      </c>
      <c r="R151" s="8" t="s">
        <v>137</v>
      </c>
      <c r="S151" s="8" t="s">
        <v>138</v>
      </c>
      <c r="T151" s="8" t="s">
        <v>471</v>
      </c>
      <c r="U151" s="7" t="str">
        <f t="shared" si="8"/>
        <v>OK</v>
      </c>
    </row>
    <row r="152" spans="1:21" ht="22.8">
      <c r="A152" s="7">
        <f t="shared" si="6"/>
        <v>146</v>
      </c>
      <c r="B152" s="16">
        <v>30</v>
      </c>
      <c r="C152" s="16">
        <v>27</v>
      </c>
      <c r="D152" s="12">
        <v>60</v>
      </c>
      <c r="E152" s="12">
        <v>51</v>
      </c>
      <c r="F152" s="12">
        <v>70</v>
      </c>
      <c r="G152" s="12">
        <v>75</v>
      </c>
      <c r="H152" s="12" t="s">
        <v>472</v>
      </c>
      <c r="I152" s="12">
        <v>177000</v>
      </c>
      <c r="J152" s="12">
        <v>1.2290000000000001</v>
      </c>
      <c r="K152" s="12">
        <v>1.028</v>
      </c>
      <c r="L152" s="12">
        <v>54.5</v>
      </c>
      <c r="M152" s="12">
        <v>1.206</v>
      </c>
      <c r="N152" s="12">
        <v>0.28199999999999997</v>
      </c>
      <c r="O152" s="14">
        <f t="shared" si="7"/>
        <v>4.2765957446808516</v>
      </c>
      <c r="P152" s="12">
        <v>0</v>
      </c>
      <c r="Q152" s="8" t="s">
        <v>470</v>
      </c>
      <c r="R152" s="8" t="s">
        <v>137</v>
      </c>
      <c r="S152" s="8" t="s">
        <v>138</v>
      </c>
      <c r="T152" s="8" t="s">
        <v>471</v>
      </c>
      <c r="U152" s="7" t="str">
        <f t="shared" si="8"/>
        <v>OK</v>
      </c>
    </row>
    <row r="153" spans="1:21" ht="22.8">
      <c r="A153" s="7">
        <f t="shared" si="6"/>
        <v>147</v>
      </c>
      <c r="B153" s="16">
        <v>30</v>
      </c>
      <c r="C153" s="16">
        <v>27</v>
      </c>
      <c r="D153" s="12">
        <v>60</v>
      </c>
      <c r="E153" s="12">
        <v>51</v>
      </c>
      <c r="F153" s="12">
        <v>70</v>
      </c>
      <c r="G153" s="12">
        <v>50</v>
      </c>
      <c r="H153" s="12" t="s">
        <v>473</v>
      </c>
      <c r="I153" s="12">
        <v>118000</v>
      </c>
      <c r="J153" s="12">
        <v>0.81899999999999995</v>
      </c>
      <c r="K153" s="12">
        <v>0.68700000000000006</v>
      </c>
      <c r="L153" s="12">
        <v>36.4</v>
      </c>
      <c r="M153" s="12">
        <v>0.80400000000000005</v>
      </c>
      <c r="N153" s="12">
        <v>0.186</v>
      </c>
      <c r="O153" s="14">
        <f t="shared" si="7"/>
        <v>4.3225806451612909</v>
      </c>
      <c r="P153" s="12">
        <v>0</v>
      </c>
      <c r="Q153" s="8" t="s">
        <v>470</v>
      </c>
      <c r="R153" s="8" t="s">
        <v>137</v>
      </c>
      <c r="S153" s="8" t="s">
        <v>138</v>
      </c>
      <c r="T153" s="8" t="s">
        <v>471</v>
      </c>
      <c r="U153" s="7" t="str">
        <f t="shared" si="8"/>
        <v>OK</v>
      </c>
    </row>
    <row r="154" spans="1:21" ht="22.8">
      <c r="A154" s="7">
        <f t="shared" si="6"/>
        <v>148</v>
      </c>
      <c r="B154" s="16">
        <v>30</v>
      </c>
      <c r="C154" s="16">
        <v>27</v>
      </c>
      <c r="D154" s="12">
        <v>60</v>
      </c>
      <c r="E154" s="12">
        <v>51</v>
      </c>
      <c r="F154" s="12">
        <v>70</v>
      </c>
      <c r="G154" s="12">
        <v>25</v>
      </c>
      <c r="H154" s="12" t="s">
        <v>474</v>
      </c>
      <c r="I154" s="12">
        <v>59000</v>
      </c>
      <c r="J154" s="12">
        <v>0.41</v>
      </c>
      <c r="K154" s="12">
        <v>0.34100000000000003</v>
      </c>
      <c r="L154" s="12">
        <v>18.2</v>
      </c>
      <c r="M154" s="12">
        <v>0.40200000000000002</v>
      </c>
      <c r="N154" s="12">
        <v>9.6000000000000002E-2</v>
      </c>
      <c r="O154" s="14">
        <f t="shared" si="7"/>
        <v>4.1875</v>
      </c>
      <c r="P154" s="12">
        <v>0</v>
      </c>
      <c r="Q154" s="8" t="s">
        <v>470</v>
      </c>
      <c r="R154" s="8" t="s">
        <v>137</v>
      </c>
      <c r="S154" s="8" t="s">
        <v>138</v>
      </c>
      <c r="T154" s="8" t="s">
        <v>471</v>
      </c>
      <c r="U154" s="7" t="str">
        <f t="shared" si="8"/>
        <v>OK</v>
      </c>
    </row>
    <row r="155" spans="1:21" ht="22.8">
      <c r="A155" s="7">
        <f t="shared" si="6"/>
        <v>149</v>
      </c>
      <c r="B155" s="16">
        <v>30</v>
      </c>
      <c r="C155" s="16">
        <v>27</v>
      </c>
      <c r="D155" s="12">
        <v>60</v>
      </c>
      <c r="E155" s="12">
        <v>51</v>
      </c>
      <c r="F155" s="12">
        <v>75</v>
      </c>
      <c r="G155" s="12">
        <v>100</v>
      </c>
      <c r="H155" s="12" t="s">
        <v>469</v>
      </c>
      <c r="I155" s="12">
        <v>236000</v>
      </c>
      <c r="J155" s="12">
        <v>1.6060000000000001</v>
      </c>
      <c r="K155" s="12">
        <v>1.3129999999999999</v>
      </c>
      <c r="L155" s="12">
        <v>56.4</v>
      </c>
      <c r="M155" s="12">
        <v>1.5760000000000001</v>
      </c>
      <c r="N155" s="12">
        <v>0.41099999999999998</v>
      </c>
      <c r="O155" s="14">
        <f t="shared" si="7"/>
        <v>3.834549878345499</v>
      </c>
      <c r="P155" s="12">
        <v>0</v>
      </c>
      <c r="Q155" s="8" t="s">
        <v>470</v>
      </c>
      <c r="R155" s="8" t="s">
        <v>137</v>
      </c>
      <c r="S155" s="8" t="s">
        <v>138</v>
      </c>
      <c r="T155" s="8" t="s">
        <v>471</v>
      </c>
      <c r="U155" s="7" t="str">
        <f t="shared" si="8"/>
        <v>OK</v>
      </c>
    </row>
    <row r="156" spans="1:21" ht="22.8">
      <c r="A156" s="7">
        <f t="shared" si="6"/>
        <v>150</v>
      </c>
      <c r="B156" s="16">
        <v>30</v>
      </c>
      <c r="C156" s="16">
        <v>27</v>
      </c>
      <c r="D156" s="12">
        <v>60</v>
      </c>
      <c r="E156" s="12">
        <v>51</v>
      </c>
      <c r="F156" s="12">
        <v>75</v>
      </c>
      <c r="G156" s="12">
        <v>75</v>
      </c>
      <c r="H156" s="12" t="s">
        <v>472</v>
      </c>
      <c r="I156" s="12">
        <v>177000</v>
      </c>
      <c r="J156" s="12">
        <v>1.204</v>
      </c>
      <c r="K156" s="12">
        <v>0.99099999999999999</v>
      </c>
      <c r="L156" s="12">
        <v>42.3</v>
      </c>
      <c r="M156" s="12">
        <v>1.1819999999999999</v>
      </c>
      <c r="N156" s="12">
        <v>0.3</v>
      </c>
      <c r="O156" s="14">
        <f t="shared" si="7"/>
        <v>3.94</v>
      </c>
      <c r="P156" s="12">
        <v>0</v>
      </c>
      <c r="Q156" s="8" t="s">
        <v>470</v>
      </c>
      <c r="R156" s="8" t="s">
        <v>137</v>
      </c>
      <c r="S156" s="8" t="s">
        <v>138</v>
      </c>
      <c r="T156" s="8" t="s">
        <v>471</v>
      </c>
      <c r="U156" s="7" t="str">
        <f t="shared" si="8"/>
        <v>OK</v>
      </c>
    </row>
    <row r="157" spans="1:21" ht="22.8">
      <c r="A157" s="7">
        <f t="shared" si="6"/>
        <v>151</v>
      </c>
      <c r="B157" s="16">
        <v>30</v>
      </c>
      <c r="C157" s="16">
        <v>27</v>
      </c>
      <c r="D157" s="12">
        <v>60</v>
      </c>
      <c r="E157" s="12">
        <v>51</v>
      </c>
      <c r="F157" s="12">
        <v>75</v>
      </c>
      <c r="G157" s="12">
        <v>50</v>
      </c>
      <c r="H157" s="12" t="s">
        <v>473</v>
      </c>
      <c r="I157" s="12">
        <v>118000</v>
      </c>
      <c r="J157" s="12">
        <v>0.80300000000000005</v>
      </c>
      <c r="K157" s="12">
        <v>0.66200000000000003</v>
      </c>
      <c r="L157" s="12">
        <v>28.2</v>
      </c>
      <c r="M157" s="12">
        <v>0.78800000000000003</v>
      </c>
      <c r="N157" s="12">
        <v>0.19800000000000001</v>
      </c>
      <c r="O157" s="14">
        <f t="shared" si="7"/>
        <v>3.9797979797979797</v>
      </c>
      <c r="P157" s="12">
        <v>0</v>
      </c>
      <c r="Q157" s="8" t="s">
        <v>470</v>
      </c>
      <c r="R157" s="8" t="s">
        <v>137</v>
      </c>
      <c r="S157" s="8" t="s">
        <v>138</v>
      </c>
      <c r="T157" s="8" t="s">
        <v>471</v>
      </c>
      <c r="U157" s="7" t="str">
        <f t="shared" si="8"/>
        <v>OK</v>
      </c>
    </row>
    <row r="158" spans="1:21" ht="22.8">
      <c r="A158" s="7">
        <f t="shared" si="6"/>
        <v>152</v>
      </c>
      <c r="B158" s="16">
        <v>30</v>
      </c>
      <c r="C158" s="16">
        <v>27</v>
      </c>
      <c r="D158" s="12">
        <v>60</v>
      </c>
      <c r="E158" s="12">
        <v>51</v>
      </c>
      <c r="F158" s="12">
        <v>75</v>
      </c>
      <c r="G158" s="12">
        <v>25</v>
      </c>
      <c r="H158" s="12" t="s">
        <v>474</v>
      </c>
      <c r="I158" s="12">
        <v>59000</v>
      </c>
      <c r="J158" s="12">
        <v>0.40100000000000002</v>
      </c>
      <c r="K158" s="12">
        <v>0.32900000000000001</v>
      </c>
      <c r="L158" s="12">
        <v>14.1</v>
      </c>
      <c r="M158" s="12">
        <v>0.39400000000000002</v>
      </c>
      <c r="N158" s="12">
        <v>0.10199999999999999</v>
      </c>
      <c r="O158" s="14">
        <f t="shared" si="7"/>
        <v>3.8627450980392162</v>
      </c>
      <c r="P158" s="12">
        <v>0</v>
      </c>
      <c r="Q158" s="8" t="s">
        <v>470</v>
      </c>
      <c r="R158" s="8" t="s">
        <v>137</v>
      </c>
      <c r="S158" s="8" t="s">
        <v>138</v>
      </c>
      <c r="T158" s="8" t="s">
        <v>471</v>
      </c>
      <c r="U158" s="7" t="str">
        <f t="shared" si="8"/>
        <v>OK</v>
      </c>
    </row>
    <row r="159" spans="1:21" ht="22.8">
      <c r="A159" s="7">
        <f t="shared" si="6"/>
        <v>153</v>
      </c>
      <c r="B159" s="16">
        <v>30</v>
      </c>
      <c r="C159" s="16">
        <v>27</v>
      </c>
      <c r="D159" s="12">
        <v>60</v>
      </c>
      <c r="E159" s="12">
        <v>51</v>
      </c>
      <c r="F159" s="12">
        <v>85</v>
      </c>
      <c r="G159" s="12">
        <v>100</v>
      </c>
      <c r="H159" s="12" t="s">
        <v>469</v>
      </c>
      <c r="I159" s="12">
        <v>236000</v>
      </c>
      <c r="J159" s="12">
        <v>1.54</v>
      </c>
      <c r="K159" s="12">
        <v>1.218</v>
      </c>
      <c r="L159" s="12">
        <v>38.200000000000003</v>
      </c>
      <c r="M159" s="12">
        <v>1.51</v>
      </c>
      <c r="N159" s="12">
        <v>0.45300000000000001</v>
      </c>
      <c r="O159" s="14">
        <f t="shared" si="7"/>
        <v>3.333333333333333</v>
      </c>
      <c r="P159" s="12">
        <v>0</v>
      </c>
      <c r="Q159" s="8" t="s">
        <v>470</v>
      </c>
      <c r="R159" s="8" t="s">
        <v>137</v>
      </c>
      <c r="S159" s="8" t="s">
        <v>138</v>
      </c>
      <c r="T159" s="8" t="s">
        <v>471</v>
      </c>
      <c r="U159" s="7" t="str">
        <f t="shared" si="8"/>
        <v>OK</v>
      </c>
    </row>
    <row r="160" spans="1:21" ht="22.8">
      <c r="A160" s="7">
        <f t="shared" si="6"/>
        <v>154</v>
      </c>
      <c r="B160" s="16">
        <v>30</v>
      </c>
      <c r="C160" s="16">
        <v>27</v>
      </c>
      <c r="D160" s="12">
        <v>60</v>
      </c>
      <c r="E160" s="12">
        <v>51</v>
      </c>
      <c r="F160" s="12">
        <v>85</v>
      </c>
      <c r="G160" s="12">
        <v>75</v>
      </c>
      <c r="H160" s="12" t="s">
        <v>472</v>
      </c>
      <c r="I160" s="12">
        <v>177000</v>
      </c>
      <c r="J160" s="12">
        <v>1.155</v>
      </c>
      <c r="K160" s="12">
        <v>0.92</v>
      </c>
      <c r="L160" s="12">
        <v>28.6</v>
      </c>
      <c r="M160" s="12">
        <v>1.133</v>
      </c>
      <c r="N160" s="12">
        <v>0.33</v>
      </c>
      <c r="O160" s="14">
        <f t="shared" si="7"/>
        <v>3.4333333333333331</v>
      </c>
      <c r="P160" s="12">
        <v>0</v>
      </c>
      <c r="Q160" s="8" t="s">
        <v>470</v>
      </c>
      <c r="R160" s="8" t="s">
        <v>137</v>
      </c>
      <c r="S160" s="8" t="s">
        <v>138</v>
      </c>
      <c r="T160" s="8" t="s">
        <v>471</v>
      </c>
      <c r="U160" s="7" t="str">
        <f t="shared" si="8"/>
        <v>OK</v>
      </c>
    </row>
    <row r="161" spans="1:21" ht="22.8">
      <c r="A161" s="7">
        <f t="shared" si="6"/>
        <v>155</v>
      </c>
      <c r="B161" s="16">
        <v>30</v>
      </c>
      <c r="C161" s="16">
        <v>27</v>
      </c>
      <c r="D161" s="12">
        <v>60</v>
      </c>
      <c r="E161" s="12">
        <v>51</v>
      </c>
      <c r="F161" s="12">
        <v>85</v>
      </c>
      <c r="G161" s="12">
        <v>50</v>
      </c>
      <c r="H161" s="12" t="s">
        <v>473</v>
      </c>
      <c r="I161" s="12">
        <v>118000</v>
      </c>
      <c r="J161" s="12">
        <v>0.77</v>
      </c>
      <c r="K161" s="12">
        <v>0.61499999999999999</v>
      </c>
      <c r="L161" s="12">
        <v>19.100000000000001</v>
      </c>
      <c r="M161" s="12">
        <v>0.755</v>
      </c>
      <c r="N161" s="12">
        <v>0.218</v>
      </c>
      <c r="O161" s="14">
        <f t="shared" si="7"/>
        <v>3.4633027522935782</v>
      </c>
      <c r="P161" s="12">
        <v>0</v>
      </c>
      <c r="Q161" s="8" t="s">
        <v>470</v>
      </c>
      <c r="R161" s="8" t="s">
        <v>137</v>
      </c>
      <c r="S161" s="8" t="s">
        <v>138</v>
      </c>
      <c r="T161" s="8" t="s">
        <v>471</v>
      </c>
      <c r="U161" s="7" t="str">
        <f t="shared" si="8"/>
        <v>OK</v>
      </c>
    </row>
    <row r="162" spans="1:21" ht="22.8">
      <c r="A162" s="7">
        <f t="shared" si="6"/>
        <v>156</v>
      </c>
      <c r="B162" s="16">
        <v>30</v>
      </c>
      <c r="C162" s="16">
        <v>27</v>
      </c>
      <c r="D162" s="12">
        <v>60</v>
      </c>
      <c r="E162" s="12">
        <v>51</v>
      </c>
      <c r="F162" s="12">
        <v>85</v>
      </c>
      <c r="G162" s="12">
        <v>25</v>
      </c>
      <c r="H162" s="12" t="s">
        <v>474</v>
      </c>
      <c r="I162" s="12">
        <v>59000</v>
      </c>
      <c r="J162" s="12">
        <v>0.38500000000000001</v>
      </c>
      <c r="K162" s="12">
        <v>0.30499999999999999</v>
      </c>
      <c r="L162" s="12">
        <v>9.5</v>
      </c>
      <c r="M162" s="12">
        <v>0.378</v>
      </c>
      <c r="N162" s="12">
        <v>0.112</v>
      </c>
      <c r="O162" s="14">
        <f t="shared" si="7"/>
        <v>3.375</v>
      </c>
      <c r="P162" s="12">
        <v>0</v>
      </c>
      <c r="Q162" s="8" t="s">
        <v>470</v>
      </c>
      <c r="R162" s="8" t="s">
        <v>137</v>
      </c>
      <c r="S162" s="8" t="s">
        <v>138</v>
      </c>
      <c r="T162" s="8" t="s">
        <v>471</v>
      </c>
      <c r="U162" s="7" t="str">
        <f t="shared" si="8"/>
        <v>OK</v>
      </c>
    </row>
    <row r="163" spans="1:21" ht="22.8">
      <c r="A163" s="7">
        <f t="shared" si="6"/>
        <v>157</v>
      </c>
      <c r="B163" s="16">
        <v>30</v>
      </c>
      <c r="C163" s="16">
        <v>27</v>
      </c>
      <c r="D163" s="12">
        <v>60</v>
      </c>
      <c r="E163" s="12">
        <v>54</v>
      </c>
      <c r="F163" s="12">
        <v>68</v>
      </c>
      <c r="G163" s="12">
        <v>100</v>
      </c>
      <c r="H163" s="12" t="s">
        <v>469</v>
      </c>
      <c r="I163" s="12">
        <v>236000</v>
      </c>
      <c r="J163" s="12">
        <v>1.6519999999999999</v>
      </c>
      <c r="K163" s="12">
        <v>1.383</v>
      </c>
      <c r="L163" s="12">
        <v>99.5</v>
      </c>
      <c r="M163" s="12">
        <v>1.6220000000000001</v>
      </c>
      <c r="N163" s="12">
        <v>0.377</v>
      </c>
      <c r="O163" s="14">
        <f t="shared" si="7"/>
        <v>4.3023872679045096</v>
      </c>
      <c r="P163" s="12">
        <v>0</v>
      </c>
      <c r="Q163" s="8" t="s">
        <v>470</v>
      </c>
      <c r="R163" s="8" t="s">
        <v>137</v>
      </c>
      <c r="S163" s="8" t="s">
        <v>138</v>
      </c>
      <c r="T163" s="8" t="s">
        <v>471</v>
      </c>
      <c r="U163" s="7" t="str">
        <f t="shared" si="8"/>
        <v>OK</v>
      </c>
    </row>
    <row r="164" spans="1:21" ht="22.8">
      <c r="A164" s="7">
        <f t="shared" si="6"/>
        <v>158</v>
      </c>
      <c r="B164" s="16">
        <v>30</v>
      </c>
      <c r="C164" s="16">
        <v>27</v>
      </c>
      <c r="D164" s="12">
        <v>60</v>
      </c>
      <c r="E164" s="12">
        <v>54</v>
      </c>
      <c r="F164" s="12">
        <v>68</v>
      </c>
      <c r="G164" s="12">
        <v>75</v>
      </c>
      <c r="H164" s="12" t="s">
        <v>472</v>
      </c>
      <c r="I164" s="12">
        <v>177000</v>
      </c>
      <c r="J164" s="12">
        <v>1.2390000000000001</v>
      </c>
      <c r="K164" s="12">
        <v>1.0429999999999999</v>
      </c>
      <c r="L164" s="12">
        <v>74.599999999999994</v>
      </c>
      <c r="M164" s="12">
        <v>1.216</v>
      </c>
      <c r="N164" s="12">
        <v>0.27400000000000002</v>
      </c>
      <c r="O164" s="14">
        <f t="shared" si="7"/>
        <v>4.437956204379562</v>
      </c>
      <c r="P164" s="12">
        <v>0</v>
      </c>
      <c r="Q164" s="8" t="s">
        <v>470</v>
      </c>
      <c r="R164" s="8" t="s">
        <v>137</v>
      </c>
      <c r="S164" s="8" t="s">
        <v>138</v>
      </c>
      <c r="T164" s="8" t="s">
        <v>471</v>
      </c>
      <c r="U164" s="7" t="str">
        <f t="shared" si="8"/>
        <v>OK</v>
      </c>
    </row>
    <row r="165" spans="1:21" ht="22.8">
      <c r="A165" s="7">
        <f t="shared" si="6"/>
        <v>159</v>
      </c>
      <c r="B165" s="16">
        <v>30</v>
      </c>
      <c r="C165" s="16">
        <v>27</v>
      </c>
      <c r="D165" s="12">
        <v>60</v>
      </c>
      <c r="E165" s="12">
        <v>54</v>
      </c>
      <c r="F165" s="12">
        <v>68</v>
      </c>
      <c r="G165" s="12">
        <v>50</v>
      </c>
      <c r="H165" s="12" t="s">
        <v>473</v>
      </c>
      <c r="I165" s="12">
        <v>118000</v>
      </c>
      <c r="J165" s="12">
        <v>0.82599999999999996</v>
      </c>
      <c r="K165" s="12">
        <v>0.69699999999999995</v>
      </c>
      <c r="L165" s="12">
        <v>49.8</v>
      </c>
      <c r="M165" s="12">
        <v>0.81100000000000005</v>
      </c>
      <c r="N165" s="12">
        <v>0.18099999999999999</v>
      </c>
      <c r="O165" s="14">
        <f t="shared" si="7"/>
        <v>4.4806629834254146</v>
      </c>
      <c r="P165" s="12">
        <v>0</v>
      </c>
      <c r="Q165" s="8" t="s">
        <v>470</v>
      </c>
      <c r="R165" s="8" t="s">
        <v>137</v>
      </c>
      <c r="S165" s="8" t="s">
        <v>138</v>
      </c>
      <c r="T165" s="8" t="s">
        <v>471</v>
      </c>
      <c r="U165" s="7" t="str">
        <f t="shared" si="8"/>
        <v>OK</v>
      </c>
    </row>
    <row r="166" spans="1:21" ht="22.8">
      <c r="A166" s="7">
        <f t="shared" si="6"/>
        <v>160</v>
      </c>
      <c r="B166" s="16">
        <v>30</v>
      </c>
      <c r="C166" s="16">
        <v>27</v>
      </c>
      <c r="D166" s="12">
        <v>60</v>
      </c>
      <c r="E166" s="12">
        <v>54</v>
      </c>
      <c r="F166" s="12">
        <v>68</v>
      </c>
      <c r="G166" s="12">
        <v>25</v>
      </c>
      <c r="H166" s="12" t="s">
        <v>474</v>
      </c>
      <c r="I166" s="12">
        <v>59000</v>
      </c>
      <c r="J166" s="12">
        <v>0.41299999999999998</v>
      </c>
      <c r="K166" s="12">
        <v>0.34599999999999997</v>
      </c>
      <c r="L166" s="12">
        <v>24.9</v>
      </c>
      <c r="M166" s="12">
        <v>0.40500000000000003</v>
      </c>
      <c r="N166" s="12">
        <v>9.2999999999999999E-2</v>
      </c>
      <c r="O166" s="14">
        <f t="shared" si="7"/>
        <v>4.3548387096774199</v>
      </c>
      <c r="P166" s="12">
        <v>0</v>
      </c>
      <c r="Q166" s="8" t="s">
        <v>470</v>
      </c>
      <c r="R166" s="8" t="s">
        <v>137</v>
      </c>
      <c r="S166" s="8" t="s">
        <v>138</v>
      </c>
      <c r="T166" s="8" t="s">
        <v>471</v>
      </c>
      <c r="U166" s="7" t="str">
        <f t="shared" si="8"/>
        <v>OK</v>
      </c>
    </row>
    <row r="167" spans="1:21" ht="34.200000000000003">
      <c r="A167" s="7">
        <f t="shared" si="6"/>
        <v>161</v>
      </c>
      <c r="B167" s="16">
        <v>-2</v>
      </c>
      <c r="C167" s="16">
        <v>-4</v>
      </c>
      <c r="D167" s="12">
        <v>85</v>
      </c>
      <c r="E167" s="12">
        <v>51</v>
      </c>
      <c r="F167" s="12">
        <v>75</v>
      </c>
      <c r="G167" s="12">
        <v>100</v>
      </c>
      <c r="H167" s="12" t="s">
        <v>469</v>
      </c>
      <c r="I167" s="12">
        <v>236000</v>
      </c>
      <c r="J167" s="12">
        <v>1.044</v>
      </c>
      <c r="K167" s="12">
        <v>0.73099999999999998</v>
      </c>
      <c r="L167" s="12">
        <v>33.700000000000003</v>
      </c>
      <c r="M167" s="12">
        <v>0.94299999999999995</v>
      </c>
      <c r="N167" s="12">
        <v>0.439</v>
      </c>
      <c r="O167" s="14">
        <f t="shared" si="7"/>
        <v>2.1480637813211843</v>
      </c>
      <c r="P167" s="12">
        <v>0</v>
      </c>
      <c r="Q167" s="8" t="s">
        <v>475</v>
      </c>
      <c r="R167" s="8" t="s">
        <v>137</v>
      </c>
      <c r="S167" s="8" t="s">
        <v>138</v>
      </c>
      <c r="T167" s="8" t="s">
        <v>476</v>
      </c>
      <c r="U167" s="7" t="str">
        <f t="shared" si="8"/>
        <v>OK</v>
      </c>
    </row>
    <row r="168" spans="1:21" ht="34.200000000000003">
      <c r="A168" s="7">
        <f t="shared" si="6"/>
        <v>162</v>
      </c>
      <c r="B168" s="16">
        <v>-2</v>
      </c>
      <c r="C168" s="16">
        <v>-4</v>
      </c>
      <c r="D168" s="12">
        <v>85</v>
      </c>
      <c r="E168" s="12">
        <v>51</v>
      </c>
      <c r="F168" s="12">
        <v>75</v>
      </c>
      <c r="G168" s="12">
        <v>50</v>
      </c>
      <c r="H168" s="12" t="s">
        <v>473</v>
      </c>
      <c r="I168" s="12">
        <v>118000</v>
      </c>
      <c r="J168" s="12">
        <v>0.52200000000000002</v>
      </c>
      <c r="K168" s="12">
        <v>0.371</v>
      </c>
      <c r="L168" s="12">
        <v>16.899999999999999</v>
      </c>
      <c r="M168" s="12">
        <v>0.47099999999999997</v>
      </c>
      <c r="N168" s="12">
        <v>0.21099999999999999</v>
      </c>
      <c r="O168" s="14">
        <f t="shared" si="7"/>
        <v>2.2322274881516586</v>
      </c>
      <c r="P168" s="12">
        <v>0</v>
      </c>
      <c r="Q168" s="8" t="s">
        <v>475</v>
      </c>
      <c r="R168" s="8" t="s">
        <v>137</v>
      </c>
      <c r="S168" s="8" t="s">
        <v>138</v>
      </c>
      <c r="T168" s="8" t="s">
        <v>476</v>
      </c>
      <c r="U168" s="7" t="str">
        <f t="shared" si="8"/>
        <v>OK</v>
      </c>
    </row>
    <row r="169" spans="1:21" ht="34.200000000000003">
      <c r="A169" s="7">
        <f t="shared" si="6"/>
        <v>163</v>
      </c>
      <c r="B169" s="16">
        <v>-2</v>
      </c>
      <c r="C169" s="16">
        <v>-4</v>
      </c>
      <c r="D169" s="12">
        <v>85</v>
      </c>
      <c r="E169" s="12">
        <v>51</v>
      </c>
      <c r="F169" s="12">
        <v>85</v>
      </c>
      <c r="G169" s="12">
        <v>100</v>
      </c>
      <c r="H169" s="12" t="s">
        <v>469</v>
      </c>
      <c r="I169" s="12">
        <v>236000</v>
      </c>
      <c r="J169" s="12">
        <v>1.0009999999999999</v>
      </c>
      <c r="K169" s="12">
        <v>0.67600000000000005</v>
      </c>
      <c r="L169" s="12">
        <v>22.8</v>
      </c>
      <c r="M169" s="12">
        <v>0.90300000000000002</v>
      </c>
      <c r="N169" s="12">
        <v>0.45600000000000002</v>
      </c>
      <c r="O169" s="14">
        <f t="shared" si="7"/>
        <v>1.9802631578947367</v>
      </c>
      <c r="P169" s="12">
        <v>0</v>
      </c>
      <c r="Q169" s="8" t="s">
        <v>475</v>
      </c>
      <c r="R169" s="8" t="s">
        <v>137</v>
      </c>
      <c r="S169" s="8" t="s">
        <v>138</v>
      </c>
      <c r="T169" s="8" t="s">
        <v>476</v>
      </c>
      <c r="U169" s="7" t="str">
        <f t="shared" si="8"/>
        <v>OK</v>
      </c>
    </row>
    <row r="170" spans="1:21" ht="34.200000000000003">
      <c r="A170" s="7">
        <f t="shared" si="6"/>
        <v>164</v>
      </c>
      <c r="B170" s="16">
        <v>-2</v>
      </c>
      <c r="C170" s="16">
        <v>-4</v>
      </c>
      <c r="D170" s="12">
        <v>85</v>
      </c>
      <c r="E170" s="12">
        <v>51</v>
      </c>
      <c r="F170" s="12">
        <v>85</v>
      </c>
      <c r="G170" s="12">
        <v>50</v>
      </c>
      <c r="H170" s="12" t="s">
        <v>473</v>
      </c>
      <c r="I170" s="12">
        <v>118000</v>
      </c>
      <c r="J170" s="12">
        <v>0.501</v>
      </c>
      <c r="K170" s="12">
        <v>0.34399999999999997</v>
      </c>
      <c r="L170" s="12">
        <v>11.4</v>
      </c>
      <c r="M170" s="12">
        <v>0.45200000000000001</v>
      </c>
      <c r="N170" s="12">
        <v>0.219</v>
      </c>
      <c r="O170" s="14">
        <f t="shared" si="7"/>
        <v>2.0639269406392695</v>
      </c>
      <c r="P170" s="12">
        <v>0</v>
      </c>
      <c r="Q170" s="8" t="s">
        <v>475</v>
      </c>
      <c r="R170" s="8" t="s">
        <v>137</v>
      </c>
      <c r="S170" s="8" t="s">
        <v>138</v>
      </c>
      <c r="T170" s="8" t="s">
        <v>476</v>
      </c>
      <c r="U170" s="7" t="str">
        <f t="shared" si="8"/>
        <v>OK</v>
      </c>
    </row>
    <row r="171" spans="1:21" ht="34.200000000000003">
      <c r="A171" s="7">
        <f t="shared" si="6"/>
        <v>165</v>
      </c>
      <c r="B171" s="16">
        <v>0</v>
      </c>
      <c r="C171" s="16">
        <v>-3</v>
      </c>
      <c r="D171" s="12">
        <v>85</v>
      </c>
      <c r="E171" s="12">
        <v>51</v>
      </c>
      <c r="F171" s="12">
        <v>75</v>
      </c>
      <c r="G171" s="12">
        <v>100</v>
      </c>
      <c r="H171" s="12" t="s">
        <v>469</v>
      </c>
      <c r="I171" s="12">
        <v>236000</v>
      </c>
      <c r="J171" s="12">
        <v>1.079</v>
      </c>
      <c r="K171" s="12">
        <v>0.76200000000000001</v>
      </c>
      <c r="L171" s="12">
        <v>34.9</v>
      </c>
      <c r="M171" s="12">
        <v>0.97499999999999998</v>
      </c>
      <c r="N171" s="12">
        <v>0.44400000000000001</v>
      </c>
      <c r="O171" s="14">
        <f t="shared" si="7"/>
        <v>2.1959459459459461</v>
      </c>
      <c r="P171" s="12">
        <v>0</v>
      </c>
      <c r="Q171" s="8" t="s">
        <v>475</v>
      </c>
      <c r="R171" s="8" t="s">
        <v>137</v>
      </c>
      <c r="S171" s="8" t="s">
        <v>138</v>
      </c>
      <c r="T171" s="8" t="s">
        <v>476</v>
      </c>
      <c r="U171" s="7" t="str">
        <f t="shared" si="8"/>
        <v>OK</v>
      </c>
    </row>
    <row r="172" spans="1:21" ht="34.200000000000003">
      <c r="A172" s="7">
        <f t="shared" si="6"/>
        <v>166</v>
      </c>
      <c r="B172" s="16">
        <v>0</v>
      </c>
      <c r="C172" s="16">
        <v>-3</v>
      </c>
      <c r="D172" s="12">
        <v>85</v>
      </c>
      <c r="E172" s="12">
        <v>51</v>
      </c>
      <c r="F172" s="12">
        <v>75</v>
      </c>
      <c r="G172" s="12">
        <v>50</v>
      </c>
      <c r="H172" s="12" t="s">
        <v>473</v>
      </c>
      <c r="I172" s="12">
        <v>118000</v>
      </c>
      <c r="J172" s="12">
        <v>0.53900000000000003</v>
      </c>
      <c r="K172" s="12">
        <v>0.38700000000000001</v>
      </c>
      <c r="L172" s="12">
        <v>17.5</v>
      </c>
      <c r="M172" s="12">
        <v>0.48799999999999999</v>
      </c>
      <c r="N172" s="12">
        <v>0.214</v>
      </c>
      <c r="O172" s="14">
        <f t="shared" si="7"/>
        <v>2.2803738317757007</v>
      </c>
      <c r="P172" s="12">
        <v>0</v>
      </c>
      <c r="Q172" s="8" t="s">
        <v>475</v>
      </c>
      <c r="R172" s="8" t="s">
        <v>137</v>
      </c>
      <c r="S172" s="8" t="s">
        <v>138</v>
      </c>
      <c r="T172" s="8" t="s">
        <v>476</v>
      </c>
      <c r="U172" s="7" t="str">
        <f t="shared" si="8"/>
        <v>OK</v>
      </c>
    </row>
    <row r="173" spans="1:21" ht="34.200000000000003">
      <c r="A173" s="7">
        <f t="shared" si="6"/>
        <v>167</v>
      </c>
      <c r="B173" s="16">
        <v>0</v>
      </c>
      <c r="C173" s="16">
        <v>-3</v>
      </c>
      <c r="D173" s="12">
        <v>85</v>
      </c>
      <c r="E173" s="12">
        <v>51</v>
      </c>
      <c r="F173" s="12">
        <v>85</v>
      </c>
      <c r="G173" s="12">
        <v>100</v>
      </c>
      <c r="H173" s="12" t="s">
        <v>469</v>
      </c>
      <c r="I173" s="12">
        <v>236000</v>
      </c>
      <c r="J173" s="12">
        <v>1.0349999999999999</v>
      </c>
      <c r="K173" s="12">
        <v>0.70499999999999996</v>
      </c>
      <c r="L173" s="12">
        <v>23.6</v>
      </c>
      <c r="M173" s="12">
        <v>0.93400000000000005</v>
      </c>
      <c r="N173" s="12">
        <v>0.46300000000000002</v>
      </c>
      <c r="O173" s="14">
        <f t="shared" si="7"/>
        <v>2.0172786177105833</v>
      </c>
      <c r="P173" s="12">
        <v>0</v>
      </c>
      <c r="Q173" s="8" t="s">
        <v>475</v>
      </c>
      <c r="R173" s="8" t="s">
        <v>137</v>
      </c>
      <c r="S173" s="8" t="s">
        <v>138</v>
      </c>
      <c r="T173" s="8" t="s">
        <v>476</v>
      </c>
      <c r="U173" s="7" t="str">
        <f t="shared" si="8"/>
        <v>OK</v>
      </c>
    </row>
    <row r="174" spans="1:21" ht="34.200000000000003">
      <c r="A174" s="7">
        <f t="shared" si="6"/>
        <v>168</v>
      </c>
      <c r="B174" s="16">
        <v>0</v>
      </c>
      <c r="C174" s="16">
        <v>-3</v>
      </c>
      <c r="D174" s="12">
        <v>85</v>
      </c>
      <c r="E174" s="12">
        <v>51</v>
      </c>
      <c r="F174" s="12">
        <v>85</v>
      </c>
      <c r="G174" s="12">
        <v>50</v>
      </c>
      <c r="H174" s="12" t="s">
        <v>473</v>
      </c>
      <c r="I174" s="12">
        <v>118000</v>
      </c>
      <c r="J174" s="12">
        <v>0.51700000000000002</v>
      </c>
      <c r="K174" s="12">
        <v>0.35899999999999999</v>
      </c>
      <c r="L174" s="12">
        <v>11.8</v>
      </c>
      <c r="M174" s="12">
        <v>0.46700000000000003</v>
      </c>
      <c r="N174" s="12">
        <v>0.222</v>
      </c>
      <c r="O174" s="14">
        <f t="shared" si="7"/>
        <v>2.1036036036036037</v>
      </c>
      <c r="P174" s="12">
        <v>0</v>
      </c>
      <c r="Q174" s="8" t="s">
        <v>475</v>
      </c>
      <c r="R174" s="8" t="s">
        <v>137</v>
      </c>
      <c r="S174" s="8" t="s">
        <v>138</v>
      </c>
      <c r="T174" s="8" t="s">
        <v>476</v>
      </c>
      <c r="U174" s="7" t="str">
        <f t="shared" si="8"/>
        <v>OK</v>
      </c>
    </row>
    <row r="175" spans="1:21" ht="34.200000000000003">
      <c r="A175" s="7">
        <f t="shared" si="6"/>
        <v>169</v>
      </c>
      <c r="B175" s="16">
        <v>2</v>
      </c>
      <c r="C175" s="16">
        <v>-1</v>
      </c>
      <c r="D175" s="12">
        <v>85</v>
      </c>
      <c r="E175" s="12">
        <v>51</v>
      </c>
      <c r="F175" s="12">
        <v>75</v>
      </c>
      <c r="G175" s="12">
        <v>100</v>
      </c>
      <c r="H175" s="12" t="s">
        <v>469</v>
      </c>
      <c r="I175" s="12">
        <v>236000</v>
      </c>
      <c r="J175" s="12">
        <v>1.1140000000000001</v>
      </c>
      <c r="K175" s="12">
        <v>0.79500000000000004</v>
      </c>
      <c r="L175" s="12">
        <v>36.1</v>
      </c>
      <c r="M175" s="12">
        <v>1.008</v>
      </c>
      <c r="N175" s="12">
        <v>0.44800000000000001</v>
      </c>
      <c r="O175" s="14">
        <f t="shared" si="7"/>
        <v>2.25</v>
      </c>
      <c r="P175" s="12">
        <v>0</v>
      </c>
      <c r="Q175" s="8" t="s">
        <v>475</v>
      </c>
      <c r="R175" s="8" t="s">
        <v>137</v>
      </c>
      <c r="S175" s="8" t="s">
        <v>138</v>
      </c>
      <c r="T175" s="8" t="s">
        <v>476</v>
      </c>
      <c r="U175" s="7" t="str">
        <f t="shared" si="8"/>
        <v>OK</v>
      </c>
    </row>
    <row r="176" spans="1:21" ht="34.200000000000003">
      <c r="A176" s="7">
        <f t="shared" si="6"/>
        <v>170</v>
      </c>
      <c r="B176" s="16">
        <v>2</v>
      </c>
      <c r="C176" s="16">
        <v>-1</v>
      </c>
      <c r="D176" s="12">
        <v>85</v>
      </c>
      <c r="E176" s="12">
        <v>51</v>
      </c>
      <c r="F176" s="12">
        <v>75</v>
      </c>
      <c r="G176" s="12">
        <v>50</v>
      </c>
      <c r="H176" s="12" t="s">
        <v>473</v>
      </c>
      <c r="I176" s="12">
        <v>118000</v>
      </c>
      <c r="J176" s="12">
        <v>0.55700000000000005</v>
      </c>
      <c r="K176" s="12">
        <v>0.40300000000000002</v>
      </c>
      <c r="L176" s="12">
        <v>18</v>
      </c>
      <c r="M176" s="12">
        <v>0.504</v>
      </c>
      <c r="N176" s="12">
        <v>0.216</v>
      </c>
      <c r="O176" s="14">
        <f t="shared" si="7"/>
        <v>2.3333333333333335</v>
      </c>
      <c r="P176" s="12">
        <v>0</v>
      </c>
      <c r="Q176" s="8" t="s">
        <v>475</v>
      </c>
      <c r="R176" s="8" t="s">
        <v>137</v>
      </c>
      <c r="S176" s="8" t="s">
        <v>138</v>
      </c>
      <c r="T176" s="8" t="s">
        <v>476</v>
      </c>
      <c r="U176" s="7" t="str">
        <f t="shared" si="8"/>
        <v>OK</v>
      </c>
    </row>
    <row r="177" spans="1:21" ht="45.6">
      <c r="A177" s="7">
        <f t="shared" si="6"/>
        <v>171</v>
      </c>
      <c r="B177" s="16">
        <v>2</v>
      </c>
      <c r="C177" s="16">
        <v>-1</v>
      </c>
      <c r="D177" s="12">
        <v>85</v>
      </c>
      <c r="E177" s="12">
        <v>51</v>
      </c>
      <c r="F177" s="12">
        <v>85</v>
      </c>
      <c r="G177" s="12">
        <v>100</v>
      </c>
      <c r="H177" s="12" t="s">
        <v>469</v>
      </c>
      <c r="I177" s="12">
        <v>236000</v>
      </c>
      <c r="J177" s="12">
        <v>1.0680000000000001</v>
      </c>
      <c r="K177" s="12">
        <v>0.73499999999999999</v>
      </c>
      <c r="L177" s="12">
        <v>24.4</v>
      </c>
      <c r="M177" s="12">
        <v>0.96599999999999997</v>
      </c>
      <c r="N177" s="12">
        <v>0.46800000000000003</v>
      </c>
      <c r="O177" s="14">
        <f t="shared" si="7"/>
        <v>2.0641025641025639</v>
      </c>
      <c r="P177" s="12">
        <v>0</v>
      </c>
      <c r="Q177" s="8" t="s">
        <v>475</v>
      </c>
      <c r="R177" s="8" t="s">
        <v>137</v>
      </c>
      <c r="S177" s="8" t="s">
        <v>138</v>
      </c>
      <c r="T177" s="8" t="s">
        <v>477</v>
      </c>
      <c r="U177" s="7" t="str">
        <f t="shared" si="8"/>
        <v>OK</v>
      </c>
    </row>
    <row r="178" spans="1:21" ht="34.200000000000003">
      <c r="A178" s="7">
        <f t="shared" si="6"/>
        <v>172</v>
      </c>
      <c r="B178" s="16">
        <v>2</v>
      </c>
      <c r="C178" s="16">
        <v>-1</v>
      </c>
      <c r="D178" s="12">
        <v>85</v>
      </c>
      <c r="E178" s="12">
        <v>51</v>
      </c>
      <c r="F178" s="12">
        <v>85</v>
      </c>
      <c r="G178" s="12">
        <v>50</v>
      </c>
      <c r="H178" s="12" t="s">
        <v>473</v>
      </c>
      <c r="I178" s="12">
        <v>118000</v>
      </c>
      <c r="J178" s="12">
        <v>0.53400000000000003</v>
      </c>
      <c r="K178" s="12">
        <v>0.374</v>
      </c>
      <c r="L178" s="12">
        <v>12.2</v>
      </c>
      <c r="M178" s="12">
        <v>0.48299999999999998</v>
      </c>
      <c r="N178" s="12">
        <v>0.22500000000000001</v>
      </c>
      <c r="O178" s="14">
        <f t="shared" si="7"/>
        <v>2.1466666666666665</v>
      </c>
      <c r="P178" s="12">
        <v>0</v>
      </c>
      <c r="Q178" s="8" t="s">
        <v>475</v>
      </c>
      <c r="R178" s="8" t="s">
        <v>137</v>
      </c>
      <c r="S178" s="8" t="s">
        <v>138</v>
      </c>
      <c r="T178" s="8" t="s">
        <v>476</v>
      </c>
      <c r="U178" s="7" t="str">
        <f t="shared" si="8"/>
        <v>OK</v>
      </c>
    </row>
    <row r="179" spans="1:21" ht="34.200000000000003">
      <c r="A179" s="7">
        <f t="shared" si="6"/>
        <v>173</v>
      </c>
      <c r="B179" s="16">
        <v>5</v>
      </c>
      <c r="C179" s="16">
        <v>2</v>
      </c>
      <c r="D179" s="12">
        <v>85</v>
      </c>
      <c r="E179" s="12">
        <v>51</v>
      </c>
      <c r="F179" s="12">
        <v>75</v>
      </c>
      <c r="G179" s="12">
        <v>100</v>
      </c>
      <c r="H179" s="12" t="s">
        <v>469</v>
      </c>
      <c r="I179" s="12">
        <v>236000</v>
      </c>
      <c r="J179" s="12">
        <v>1.167</v>
      </c>
      <c r="K179" s="12">
        <v>0.84399999999999997</v>
      </c>
      <c r="L179" s="12">
        <v>37.799999999999997</v>
      </c>
      <c r="M179" s="12">
        <v>1.0569999999999999</v>
      </c>
      <c r="N179" s="12">
        <v>0.45300000000000001</v>
      </c>
      <c r="O179" s="14">
        <f t="shared" si="7"/>
        <v>2.333333333333333</v>
      </c>
      <c r="P179" s="12">
        <v>0</v>
      </c>
      <c r="Q179" s="8" t="s">
        <v>475</v>
      </c>
      <c r="R179" s="8" t="s">
        <v>137</v>
      </c>
      <c r="S179" s="8" t="s">
        <v>138</v>
      </c>
      <c r="T179" s="8" t="s">
        <v>476</v>
      </c>
      <c r="U179" s="7" t="str">
        <f t="shared" si="8"/>
        <v>OK</v>
      </c>
    </row>
    <row r="180" spans="1:21" ht="34.200000000000003">
      <c r="A180" s="7">
        <f t="shared" si="6"/>
        <v>174</v>
      </c>
      <c r="B180" s="16">
        <v>5</v>
      </c>
      <c r="C180" s="16">
        <v>2</v>
      </c>
      <c r="D180" s="12">
        <v>85</v>
      </c>
      <c r="E180" s="12">
        <v>51</v>
      </c>
      <c r="F180" s="12">
        <v>75</v>
      </c>
      <c r="G180" s="12">
        <v>50</v>
      </c>
      <c r="H180" s="12" t="s">
        <v>473</v>
      </c>
      <c r="I180" s="12">
        <v>118000</v>
      </c>
      <c r="J180" s="12">
        <v>0.58299999999999996</v>
      </c>
      <c r="K180" s="12">
        <v>0.42799999999999999</v>
      </c>
      <c r="L180" s="12">
        <v>18.899999999999999</v>
      </c>
      <c r="M180" s="12">
        <v>0.52900000000000003</v>
      </c>
      <c r="N180" s="12">
        <v>0.218</v>
      </c>
      <c r="O180" s="14">
        <f t="shared" si="7"/>
        <v>2.426605504587156</v>
      </c>
      <c r="P180" s="12">
        <v>0</v>
      </c>
      <c r="Q180" s="8" t="s">
        <v>475</v>
      </c>
      <c r="R180" s="8" t="s">
        <v>137</v>
      </c>
      <c r="S180" s="8" t="s">
        <v>138</v>
      </c>
      <c r="T180" s="8" t="s">
        <v>476</v>
      </c>
      <c r="U180" s="7" t="str">
        <f t="shared" si="8"/>
        <v>OK</v>
      </c>
    </row>
    <row r="181" spans="1:21" ht="34.200000000000003">
      <c r="A181" s="7">
        <f t="shared" si="6"/>
        <v>175</v>
      </c>
      <c r="B181" s="16">
        <v>5</v>
      </c>
      <c r="C181" s="16">
        <v>2</v>
      </c>
      <c r="D181" s="12">
        <v>85</v>
      </c>
      <c r="E181" s="12">
        <v>51</v>
      </c>
      <c r="F181" s="12">
        <v>85</v>
      </c>
      <c r="G181" s="12">
        <v>100</v>
      </c>
      <c r="H181" s="12" t="s">
        <v>469</v>
      </c>
      <c r="I181" s="12">
        <v>236000</v>
      </c>
      <c r="J181" s="12">
        <v>1.119</v>
      </c>
      <c r="K181" s="12">
        <v>0.78100000000000003</v>
      </c>
      <c r="L181" s="12">
        <v>25.6</v>
      </c>
      <c r="M181" s="12">
        <v>1.0129999999999999</v>
      </c>
      <c r="N181" s="12">
        <v>0.47499999999999998</v>
      </c>
      <c r="O181" s="14">
        <f t="shared" si="7"/>
        <v>2.1326315789473682</v>
      </c>
      <c r="P181" s="12">
        <v>0</v>
      </c>
      <c r="Q181" s="8" t="s">
        <v>475</v>
      </c>
      <c r="R181" s="8" t="s">
        <v>137</v>
      </c>
      <c r="S181" s="8" t="s">
        <v>138</v>
      </c>
      <c r="T181" s="8" t="s">
        <v>476</v>
      </c>
      <c r="U181" s="7" t="str">
        <f t="shared" si="8"/>
        <v>OK</v>
      </c>
    </row>
    <row r="182" spans="1:21" ht="34.200000000000003">
      <c r="A182" s="7">
        <f t="shared" si="6"/>
        <v>176</v>
      </c>
      <c r="B182" s="16">
        <v>5</v>
      </c>
      <c r="C182" s="16">
        <v>2</v>
      </c>
      <c r="D182" s="12">
        <v>85</v>
      </c>
      <c r="E182" s="12">
        <v>51</v>
      </c>
      <c r="F182" s="12">
        <v>85</v>
      </c>
      <c r="G182" s="12">
        <v>50</v>
      </c>
      <c r="H182" s="12" t="s">
        <v>473</v>
      </c>
      <c r="I182" s="12">
        <v>118000</v>
      </c>
      <c r="J182" s="12">
        <v>0.55900000000000005</v>
      </c>
      <c r="K182" s="12">
        <v>0.39700000000000002</v>
      </c>
      <c r="L182" s="12">
        <v>12.8</v>
      </c>
      <c r="M182" s="12">
        <v>0.50600000000000001</v>
      </c>
      <c r="N182" s="12">
        <v>0.22800000000000001</v>
      </c>
      <c r="O182" s="14">
        <f t="shared" si="7"/>
        <v>2.2192982456140351</v>
      </c>
      <c r="P182" s="12">
        <v>0</v>
      </c>
      <c r="Q182" s="8" t="s">
        <v>475</v>
      </c>
      <c r="R182" s="8" t="s">
        <v>137</v>
      </c>
      <c r="S182" s="8" t="s">
        <v>138</v>
      </c>
      <c r="T182" s="8" t="s">
        <v>476</v>
      </c>
      <c r="U182" s="7" t="str">
        <f t="shared" si="8"/>
        <v>OK</v>
      </c>
    </row>
    <row r="183" spans="1:21">
      <c r="A183" s="7" t="str">
        <f t="shared" si="6"/>
        <v/>
      </c>
      <c r="B183" s="16"/>
      <c r="C183" s="16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4" t="str">
        <f t="shared" si="7"/>
        <v/>
      </c>
      <c r="P183" s="12"/>
      <c r="Q183" s="8"/>
      <c r="R183" s="8"/>
      <c r="S183" s="8"/>
      <c r="T183" s="8"/>
      <c r="U183" s="7" t="str">
        <f t="shared" si="8"/>
        <v/>
      </c>
    </row>
    <row r="184" spans="1:21">
      <c r="A184" s="7" t="str">
        <f t="shared" si="6"/>
        <v/>
      </c>
      <c r="B184" s="16"/>
      <c r="C184" s="16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4" t="str">
        <f t="shared" si="7"/>
        <v/>
      </c>
      <c r="P184" s="12"/>
      <c r="Q184" s="8"/>
      <c r="R184" s="8"/>
      <c r="S184" s="8"/>
      <c r="T184" s="8"/>
      <c r="U184" s="7" t="str">
        <f t="shared" si="8"/>
        <v/>
      </c>
    </row>
    <row r="185" spans="1:21">
      <c r="A185" s="7" t="str">
        <f t="shared" si="6"/>
        <v/>
      </c>
      <c r="B185" s="16"/>
      <c r="C185" s="16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4" t="str">
        <f t="shared" si="7"/>
        <v/>
      </c>
      <c r="P185" s="12"/>
      <c r="Q185" s="8"/>
      <c r="R185" s="8"/>
      <c r="S185" s="8"/>
      <c r="T185" s="8"/>
      <c r="U185" s="7" t="str">
        <f t="shared" si="8"/>
        <v/>
      </c>
    </row>
    <row r="186" spans="1:21">
      <c r="A186" s="7" t="str">
        <f t="shared" si="6"/>
        <v/>
      </c>
      <c r="B186" s="16"/>
      <c r="C186" s="16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4" t="str">
        <f t="shared" si="7"/>
        <v/>
      </c>
      <c r="P186" s="12"/>
      <c r="Q186" s="8"/>
      <c r="R186" s="8"/>
      <c r="S186" s="8"/>
      <c r="T186" s="8"/>
      <c r="U186" s="7" t="str">
        <f t="shared" si="8"/>
        <v/>
      </c>
    </row>
    <row r="187" spans="1:21">
      <c r="A187" s="7" t="str">
        <f t="shared" si="6"/>
        <v/>
      </c>
      <c r="B187" s="16"/>
      <c r="C187" s="16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4" t="str">
        <f t="shared" si="7"/>
        <v/>
      </c>
      <c r="P187" s="12"/>
      <c r="Q187" s="8"/>
      <c r="R187" s="8"/>
      <c r="S187" s="8"/>
      <c r="T187" s="8"/>
      <c r="U187" s="7" t="str">
        <f t="shared" si="8"/>
        <v/>
      </c>
    </row>
    <row r="188" spans="1:21">
      <c r="A188" s="7" t="str">
        <f t="shared" si="6"/>
        <v/>
      </c>
      <c r="B188" s="16"/>
      <c r="C188" s="16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4" t="str">
        <f t="shared" si="7"/>
        <v/>
      </c>
      <c r="P188" s="12"/>
      <c r="Q188" s="8"/>
      <c r="R188" s="8"/>
      <c r="S188" s="8"/>
      <c r="T188" s="8"/>
      <c r="U188" s="7" t="str">
        <f t="shared" si="8"/>
        <v/>
      </c>
    </row>
    <row r="189" spans="1:21">
      <c r="A189" s="7" t="str">
        <f t="shared" si="6"/>
        <v/>
      </c>
      <c r="B189" s="16"/>
      <c r="C189" s="16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4" t="str">
        <f t="shared" si="7"/>
        <v/>
      </c>
      <c r="P189" s="12"/>
      <c r="Q189" s="8"/>
      <c r="R189" s="8"/>
      <c r="S189" s="8"/>
      <c r="T189" s="8"/>
      <c r="U189" s="7" t="str">
        <f t="shared" si="8"/>
        <v/>
      </c>
    </row>
    <row r="190" spans="1:21">
      <c r="A190" s="7" t="str">
        <f t="shared" si="6"/>
        <v/>
      </c>
      <c r="B190" s="16"/>
      <c r="C190" s="16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4" t="str">
        <f t="shared" si="7"/>
        <v/>
      </c>
      <c r="P190" s="12"/>
      <c r="Q190" s="8"/>
      <c r="R190" s="8"/>
      <c r="S190" s="8"/>
      <c r="T190" s="8"/>
      <c r="U190" s="7" t="str">
        <f t="shared" si="8"/>
        <v/>
      </c>
    </row>
    <row r="191" spans="1:21">
      <c r="A191" s="7" t="str">
        <f t="shared" si="6"/>
        <v/>
      </c>
      <c r="B191" s="16"/>
      <c r="C191" s="16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4" t="str">
        <f t="shared" si="7"/>
        <v/>
      </c>
      <c r="P191" s="12"/>
      <c r="Q191" s="8"/>
      <c r="R191" s="8"/>
      <c r="S191" s="8"/>
      <c r="T191" s="8"/>
      <c r="U191" s="7" t="str">
        <f t="shared" si="8"/>
        <v/>
      </c>
    </row>
    <row r="192" spans="1:21">
      <c r="A192" s="7" t="str">
        <f t="shared" si="6"/>
        <v/>
      </c>
      <c r="B192" s="16"/>
      <c r="C192" s="16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4" t="str">
        <f t="shared" si="7"/>
        <v/>
      </c>
      <c r="P192" s="12"/>
      <c r="Q192" s="8"/>
      <c r="R192" s="8"/>
      <c r="S192" s="8"/>
      <c r="T192" s="8"/>
      <c r="U192" s="7" t="str">
        <f t="shared" si="8"/>
        <v/>
      </c>
    </row>
    <row r="193" spans="1:21">
      <c r="A193" s="7" t="str">
        <f t="shared" si="6"/>
        <v/>
      </c>
      <c r="B193" s="16"/>
      <c r="C193" s="16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4" t="str">
        <f t="shared" si="7"/>
        <v/>
      </c>
      <c r="P193" s="12"/>
      <c r="Q193" s="8"/>
      <c r="R193" s="8"/>
      <c r="S193" s="8"/>
      <c r="T193" s="8"/>
      <c r="U193" s="7" t="str">
        <f t="shared" si="8"/>
        <v/>
      </c>
    </row>
    <row r="194" spans="1:21">
      <c r="A194" s="7" t="str">
        <f t="shared" si="6"/>
        <v/>
      </c>
      <c r="B194" s="16"/>
      <c r="C194" s="16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4" t="str">
        <f t="shared" si="7"/>
        <v/>
      </c>
      <c r="P194" s="12"/>
      <c r="Q194" s="8"/>
      <c r="R194" s="8"/>
      <c r="S194" s="8"/>
      <c r="T194" s="8"/>
      <c r="U194" s="7" t="str">
        <f t="shared" si="8"/>
        <v/>
      </c>
    </row>
    <row r="195" spans="1:21">
      <c r="A195" s="7" t="str">
        <f t="shared" si="6"/>
        <v/>
      </c>
      <c r="B195" s="16"/>
      <c r="C195" s="16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4" t="str">
        <f t="shared" si="7"/>
        <v/>
      </c>
      <c r="P195" s="12"/>
      <c r="Q195" s="8"/>
      <c r="R195" s="8"/>
      <c r="S195" s="8"/>
      <c r="T195" s="8"/>
      <c r="U195" s="7" t="str">
        <f t="shared" si="8"/>
        <v/>
      </c>
    </row>
    <row r="196" spans="1:21">
      <c r="A196" s="7" t="str">
        <f t="shared" si="6"/>
        <v/>
      </c>
      <c r="B196" s="16"/>
      <c r="C196" s="16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4" t="str">
        <f t="shared" si="7"/>
        <v/>
      </c>
      <c r="P196" s="12"/>
      <c r="Q196" s="8"/>
      <c r="R196" s="8"/>
      <c r="S196" s="8"/>
      <c r="T196" s="8"/>
      <c r="U196" s="7" t="str">
        <f t="shared" si="8"/>
        <v/>
      </c>
    </row>
    <row r="197" spans="1:21">
      <c r="A197" s="7" t="str">
        <f t="shared" si="6"/>
        <v/>
      </c>
      <c r="B197" s="16"/>
      <c r="C197" s="16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4" t="str">
        <f t="shared" si="7"/>
        <v/>
      </c>
      <c r="P197" s="12"/>
      <c r="Q197" s="8"/>
      <c r="R197" s="8"/>
      <c r="S197" s="8"/>
      <c r="T197" s="8"/>
      <c r="U197" s="7" t="str">
        <f t="shared" si="8"/>
        <v/>
      </c>
    </row>
    <row r="198" spans="1:21">
      <c r="A198" s="7" t="str">
        <f t="shared" si="6"/>
        <v/>
      </c>
      <c r="B198" s="16"/>
      <c r="C198" s="16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4" t="str">
        <f t="shared" si="7"/>
        <v/>
      </c>
      <c r="P198" s="12"/>
      <c r="Q198" s="8"/>
      <c r="R198" s="8"/>
      <c r="S198" s="8"/>
      <c r="T198" s="8"/>
      <c r="U198" s="7" t="str">
        <f t="shared" si="8"/>
        <v/>
      </c>
    </row>
    <row r="199" spans="1:21">
      <c r="A199" s="7" t="str">
        <f t="shared" ref="A199:A262" si="9">IF(B199="","",ROW()-6)</f>
        <v/>
      </c>
      <c r="B199" s="16"/>
      <c r="C199" s="16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4" t="str">
        <f t="shared" ref="O199:O262" si="10">IF(OR(M199="",N199="",N199=0),"",M199/N199)</f>
        <v/>
      </c>
      <c r="P199" s="12"/>
      <c r="Q199" s="8"/>
      <c r="R199" s="8"/>
      <c r="S199" s="8"/>
      <c r="T199" s="8"/>
      <c r="U199" s="7" t="str">
        <f t="shared" ref="U199:U262" si="11">IF(B199="","",IF(AND(B199=INT(B199),OR(C199="",C199=INT(C199)),B199&gt;=-7,B199&lt;=40,D199&gt;=0,D199&lt;=100,E199&gt;=45,E199&lt;=58,F199&gt;=68,F199&lt;=85,G199&gt;=25,G199&lt;=100,M199&gt;0,N199&gt;0,P199=0),"OK","BŁĄD"))</f>
        <v/>
      </c>
    </row>
    <row r="200" spans="1:21">
      <c r="A200" s="7" t="str">
        <f t="shared" si="9"/>
        <v/>
      </c>
      <c r="B200" s="16"/>
      <c r="C200" s="16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4" t="str">
        <f t="shared" si="10"/>
        <v/>
      </c>
      <c r="P200" s="12"/>
      <c r="Q200" s="8"/>
      <c r="R200" s="8"/>
      <c r="S200" s="8"/>
      <c r="T200" s="8"/>
      <c r="U200" s="7" t="str">
        <f t="shared" si="11"/>
        <v/>
      </c>
    </row>
    <row r="201" spans="1:21">
      <c r="A201" s="7" t="str">
        <f t="shared" si="9"/>
        <v/>
      </c>
      <c r="B201" s="16"/>
      <c r="C201" s="16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4" t="str">
        <f t="shared" si="10"/>
        <v/>
      </c>
      <c r="P201" s="12"/>
      <c r="Q201" s="8"/>
      <c r="R201" s="8"/>
      <c r="S201" s="8"/>
      <c r="T201" s="8"/>
      <c r="U201" s="7" t="str">
        <f t="shared" si="11"/>
        <v/>
      </c>
    </row>
    <row r="202" spans="1:21">
      <c r="A202" s="7" t="str">
        <f t="shared" si="9"/>
        <v/>
      </c>
      <c r="B202" s="16"/>
      <c r="C202" s="16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4" t="str">
        <f t="shared" si="10"/>
        <v/>
      </c>
      <c r="P202" s="12"/>
      <c r="Q202" s="8"/>
      <c r="R202" s="8"/>
      <c r="S202" s="8"/>
      <c r="T202" s="8"/>
      <c r="U202" s="7" t="str">
        <f t="shared" si="11"/>
        <v/>
      </c>
    </row>
    <row r="203" spans="1:21">
      <c r="A203" s="7" t="str">
        <f t="shared" si="9"/>
        <v/>
      </c>
      <c r="B203" s="16"/>
      <c r="C203" s="16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4" t="str">
        <f t="shared" si="10"/>
        <v/>
      </c>
      <c r="P203" s="12"/>
      <c r="Q203" s="8"/>
      <c r="R203" s="8"/>
      <c r="S203" s="8"/>
      <c r="T203" s="8"/>
      <c r="U203" s="7" t="str">
        <f t="shared" si="11"/>
        <v/>
      </c>
    </row>
    <row r="204" spans="1:21">
      <c r="A204" s="7" t="str">
        <f t="shared" si="9"/>
        <v/>
      </c>
      <c r="B204" s="16"/>
      <c r="C204" s="16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4" t="str">
        <f t="shared" si="10"/>
        <v/>
      </c>
      <c r="P204" s="12"/>
      <c r="Q204" s="8"/>
      <c r="R204" s="8"/>
      <c r="S204" s="8"/>
      <c r="T204" s="8"/>
      <c r="U204" s="7" t="str">
        <f t="shared" si="11"/>
        <v/>
      </c>
    </row>
    <row r="205" spans="1:21">
      <c r="A205" s="7" t="str">
        <f t="shared" si="9"/>
        <v/>
      </c>
      <c r="B205" s="16"/>
      <c r="C205" s="16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4" t="str">
        <f t="shared" si="10"/>
        <v/>
      </c>
      <c r="P205" s="12"/>
      <c r="Q205" s="8"/>
      <c r="R205" s="8"/>
      <c r="S205" s="8"/>
      <c r="T205" s="8"/>
      <c r="U205" s="7" t="str">
        <f t="shared" si="11"/>
        <v/>
      </c>
    </row>
    <row r="206" spans="1:21">
      <c r="A206" s="7" t="str">
        <f t="shared" si="9"/>
        <v/>
      </c>
      <c r="B206" s="16"/>
      <c r="C206" s="16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4" t="str">
        <f t="shared" si="10"/>
        <v/>
      </c>
      <c r="P206" s="12"/>
      <c r="Q206" s="8"/>
      <c r="R206" s="8"/>
      <c r="S206" s="8"/>
      <c r="T206" s="8"/>
      <c r="U206" s="7" t="str">
        <f t="shared" si="11"/>
        <v/>
      </c>
    </row>
    <row r="207" spans="1:21">
      <c r="A207" s="7" t="str">
        <f t="shared" si="9"/>
        <v/>
      </c>
      <c r="B207" s="16"/>
      <c r="C207" s="16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4" t="str">
        <f t="shared" si="10"/>
        <v/>
      </c>
      <c r="P207" s="12"/>
      <c r="Q207" s="8"/>
      <c r="R207" s="8"/>
      <c r="S207" s="8"/>
      <c r="T207" s="8"/>
      <c r="U207" s="7" t="str">
        <f t="shared" si="11"/>
        <v/>
      </c>
    </row>
    <row r="208" spans="1:21">
      <c r="A208" s="7" t="str">
        <f t="shared" si="9"/>
        <v/>
      </c>
      <c r="B208" s="16"/>
      <c r="C208" s="16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4" t="str">
        <f t="shared" si="10"/>
        <v/>
      </c>
      <c r="P208" s="12"/>
      <c r="Q208" s="8"/>
      <c r="R208" s="8"/>
      <c r="S208" s="8"/>
      <c r="T208" s="8"/>
      <c r="U208" s="7" t="str">
        <f t="shared" si="11"/>
        <v/>
      </c>
    </row>
    <row r="209" spans="1:21">
      <c r="A209" s="7" t="str">
        <f t="shared" si="9"/>
        <v/>
      </c>
      <c r="B209" s="16"/>
      <c r="C209" s="16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4" t="str">
        <f t="shared" si="10"/>
        <v/>
      </c>
      <c r="P209" s="12"/>
      <c r="Q209" s="8"/>
      <c r="R209" s="8"/>
      <c r="S209" s="8"/>
      <c r="T209" s="8"/>
      <c r="U209" s="7" t="str">
        <f t="shared" si="11"/>
        <v/>
      </c>
    </row>
    <row r="210" spans="1:21">
      <c r="A210" s="7" t="str">
        <f t="shared" si="9"/>
        <v/>
      </c>
      <c r="B210" s="16"/>
      <c r="C210" s="16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4" t="str">
        <f t="shared" si="10"/>
        <v/>
      </c>
      <c r="P210" s="12"/>
      <c r="Q210" s="8"/>
      <c r="R210" s="8"/>
      <c r="S210" s="8"/>
      <c r="T210" s="8"/>
      <c r="U210" s="7" t="str">
        <f t="shared" si="11"/>
        <v/>
      </c>
    </row>
    <row r="211" spans="1:21">
      <c r="A211" s="7" t="str">
        <f t="shared" si="9"/>
        <v/>
      </c>
      <c r="B211" s="16"/>
      <c r="C211" s="16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4" t="str">
        <f t="shared" si="10"/>
        <v/>
      </c>
      <c r="P211" s="12"/>
      <c r="Q211" s="8"/>
      <c r="R211" s="8"/>
      <c r="S211" s="8"/>
      <c r="T211" s="8"/>
      <c r="U211" s="7" t="str">
        <f t="shared" si="11"/>
        <v/>
      </c>
    </row>
    <row r="212" spans="1:21">
      <c r="A212" s="7" t="str">
        <f t="shared" si="9"/>
        <v/>
      </c>
      <c r="B212" s="16"/>
      <c r="C212" s="16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4" t="str">
        <f t="shared" si="10"/>
        <v/>
      </c>
      <c r="P212" s="12"/>
      <c r="Q212" s="8"/>
      <c r="R212" s="8"/>
      <c r="S212" s="8"/>
      <c r="T212" s="8"/>
      <c r="U212" s="7" t="str">
        <f t="shared" si="11"/>
        <v/>
      </c>
    </row>
    <row r="213" spans="1:21">
      <c r="A213" s="7" t="str">
        <f t="shared" si="9"/>
        <v/>
      </c>
      <c r="B213" s="16"/>
      <c r="C213" s="16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4" t="str">
        <f t="shared" si="10"/>
        <v/>
      </c>
      <c r="P213" s="12"/>
      <c r="Q213" s="8"/>
      <c r="R213" s="8"/>
      <c r="S213" s="8"/>
      <c r="T213" s="8"/>
      <c r="U213" s="7" t="str">
        <f t="shared" si="11"/>
        <v/>
      </c>
    </row>
    <row r="214" spans="1:21">
      <c r="A214" s="7" t="str">
        <f t="shared" si="9"/>
        <v/>
      </c>
      <c r="B214" s="16"/>
      <c r="C214" s="16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4" t="str">
        <f t="shared" si="10"/>
        <v/>
      </c>
      <c r="P214" s="12"/>
      <c r="Q214" s="8"/>
      <c r="R214" s="8"/>
      <c r="S214" s="8"/>
      <c r="T214" s="8"/>
      <c r="U214" s="7" t="str">
        <f t="shared" si="11"/>
        <v/>
      </c>
    </row>
    <row r="215" spans="1:21">
      <c r="A215" s="7" t="str">
        <f t="shared" si="9"/>
        <v/>
      </c>
      <c r="B215" s="16"/>
      <c r="C215" s="16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4" t="str">
        <f t="shared" si="10"/>
        <v/>
      </c>
      <c r="P215" s="12"/>
      <c r="Q215" s="8"/>
      <c r="R215" s="8"/>
      <c r="S215" s="8"/>
      <c r="T215" s="8"/>
      <c r="U215" s="7" t="str">
        <f t="shared" si="11"/>
        <v/>
      </c>
    </row>
    <row r="216" spans="1:21">
      <c r="A216" s="7" t="str">
        <f t="shared" si="9"/>
        <v/>
      </c>
      <c r="B216" s="16"/>
      <c r="C216" s="16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4" t="str">
        <f t="shared" si="10"/>
        <v/>
      </c>
      <c r="P216" s="12"/>
      <c r="Q216" s="8"/>
      <c r="R216" s="8"/>
      <c r="S216" s="8"/>
      <c r="T216" s="8"/>
      <c r="U216" s="7" t="str">
        <f t="shared" si="11"/>
        <v/>
      </c>
    </row>
    <row r="217" spans="1:21">
      <c r="A217" s="7" t="str">
        <f t="shared" si="9"/>
        <v/>
      </c>
      <c r="B217" s="16"/>
      <c r="C217" s="16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4" t="str">
        <f t="shared" si="10"/>
        <v/>
      </c>
      <c r="P217" s="12"/>
      <c r="Q217" s="8"/>
      <c r="R217" s="8"/>
      <c r="S217" s="8"/>
      <c r="T217" s="8"/>
      <c r="U217" s="7" t="str">
        <f t="shared" si="11"/>
        <v/>
      </c>
    </row>
    <row r="218" spans="1:21">
      <c r="A218" s="7" t="str">
        <f t="shared" si="9"/>
        <v/>
      </c>
      <c r="B218" s="16"/>
      <c r="C218" s="16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4" t="str">
        <f t="shared" si="10"/>
        <v/>
      </c>
      <c r="P218" s="12"/>
      <c r="Q218" s="8"/>
      <c r="R218" s="8"/>
      <c r="S218" s="8"/>
      <c r="T218" s="8"/>
      <c r="U218" s="7" t="str">
        <f t="shared" si="11"/>
        <v/>
      </c>
    </row>
    <row r="219" spans="1:21">
      <c r="A219" s="7" t="str">
        <f t="shared" si="9"/>
        <v/>
      </c>
      <c r="B219" s="16"/>
      <c r="C219" s="16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4" t="str">
        <f t="shared" si="10"/>
        <v/>
      </c>
      <c r="P219" s="12"/>
      <c r="Q219" s="8"/>
      <c r="R219" s="8"/>
      <c r="S219" s="8"/>
      <c r="T219" s="8"/>
      <c r="U219" s="7" t="str">
        <f t="shared" si="11"/>
        <v/>
      </c>
    </row>
    <row r="220" spans="1:21">
      <c r="A220" s="7" t="str">
        <f t="shared" si="9"/>
        <v/>
      </c>
      <c r="B220" s="16"/>
      <c r="C220" s="16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4" t="str">
        <f t="shared" si="10"/>
        <v/>
      </c>
      <c r="P220" s="12"/>
      <c r="Q220" s="8"/>
      <c r="R220" s="8"/>
      <c r="S220" s="8"/>
      <c r="T220" s="8"/>
      <c r="U220" s="7" t="str">
        <f t="shared" si="11"/>
        <v/>
      </c>
    </row>
    <row r="221" spans="1:21">
      <c r="A221" s="7" t="str">
        <f t="shared" si="9"/>
        <v/>
      </c>
      <c r="B221" s="16"/>
      <c r="C221" s="16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4" t="str">
        <f t="shared" si="10"/>
        <v/>
      </c>
      <c r="P221" s="12"/>
      <c r="Q221" s="8"/>
      <c r="R221" s="8"/>
      <c r="S221" s="8"/>
      <c r="T221" s="8"/>
      <c r="U221" s="7" t="str">
        <f t="shared" si="11"/>
        <v/>
      </c>
    </row>
    <row r="222" spans="1:21">
      <c r="A222" s="7" t="str">
        <f t="shared" si="9"/>
        <v/>
      </c>
      <c r="B222" s="16"/>
      <c r="C222" s="16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4" t="str">
        <f t="shared" si="10"/>
        <v/>
      </c>
      <c r="P222" s="12"/>
      <c r="Q222" s="8"/>
      <c r="R222" s="8"/>
      <c r="S222" s="8"/>
      <c r="T222" s="8"/>
      <c r="U222" s="7" t="str">
        <f t="shared" si="11"/>
        <v/>
      </c>
    </row>
    <row r="223" spans="1:21">
      <c r="A223" s="7" t="str">
        <f t="shared" si="9"/>
        <v/>
      </c>
      <c r="B223" s="16"/>
      <c r="C223" s="16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4" t="str">
        <f t="shared" si="10"/>
        <v/>
      </c>
      <c r="P223" s="12"/>
      <c r="Q223" s="8"/>
      <c r="R223" s="8"/>
      <c r="S223" s="8"/>
      <c r="T223" s="8"/>
      <c r="U223" s="7" t="str">
        <f t="shared" si="11"/>
        <v/>
      </c>
    </row>
    <row r="224" spans="1:21">
      <c r="A224" s="7" t="str">
        <f t="shared" si="9"/>
        <v/>
      </c>
      <c r="B224" s="16"/>
      <c r="C224" s="16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4" t="str">
        <f t="shared" si="10"/>
        <v/>
      </c>
      <c r="P224" s="12"/>
      <c r="Q224" s="8"/>
      <c r="R224" s="8"/>
      <c r="S224" s="8"/>
      <c r="T224" s="8"/>
      <c r="U224" s="7" t="str">
        <f t="shared" si="11"/>
        <v/>
      </c>
    </row>
    <row r="225" spans="1:21">
      <c r="A225" s="7" t="str">
        <f t="shared" si="9"/>
        <v/>
      </c>
      <c r="B225" s="16"/>
      <c r="C225" s="16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4" t="str">
        <f t="shared" si="10"/>
        <v/>
      </c>
      <c r="P225" s="12"/>
      <c r="Q225" s="8"/>
      <c r="R225" s="8"/>
      <c r="S225" s="8"/>
      <c r="T225" s="8"/>
      <c r="U225" s="7" t="str">
        <f t="shared" si="11"/>
        <v/>
      </c>
    </row>
    <row r="226" spans="1:21">
      <c r="A226" s="7" t="str">
        <f t="shared" si="9"/>
        <v/>
      </c>
      <c r="B226" s="16"/>
      <c r="C226" s="16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4" t="str">
        <f t="shared" si="10"/>
        <v/>
      </c>
      <c r="P226" s="12"/>
      <c r="Q226" s="8"/>
      <c r="R226" s="8"/>
      <c r="S226" s="8"/>
      <c r="T226" s="8"/>
      <c r="U226" s="7" t="str">
        <f t="shared" si="11"/>
        <v/>
      </c>
    </row>
    <row r="227" spans="1:21">
      <c r="A227" s="7" t="str">
        <f t="shared" si="9"/>
        <v/>
      </c>
      <c r="B227" s="16"/>
      <c r="C227" s="16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4" t="str">
        <f t="shared" si="10"/>
        <v/>
      </c>
      <c r="P227" s="12"/>
      <c r="Q227" s="8"/>
      <c r="R227" s="8"/>
      <c r="S227" s="8"/>
      <c r="T227" s="8"/>
      <c r="U227" s="7" t="str">
        <f t="shared" si="11"/>
        <v/>
      </c>
    </row>
    <row r="228" spans="1:21">
      <c r="A228" s="7" t="str">
        <f t="shared" si="9"/>
        <v/>
      </c>
      <c r="B228" s="16"/>
      <c r="C228" s="16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4" t="str">
        <f t="shared" si="10"/>
        <v/>
      </c>
      <c r="P228" s="12"/>
      <c r="Q228" s="8"/>
      <c r="R228" s="8"/>
      <c r="S228" s="8"/>
      <c r="T228" s="8"/>
      <c r="U228" s="7" t="str">
        <f t="shared" si="11"/>
        <v/>
      </c>
    </row>
    <row r="229" spans="1:21">
      <c r="A229" s="7" t="str">
        <f t="shared" si="9"/>
        <v/>
      </c>
      <c r="B229" s="16"/>
      <c r="C229" s="16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4" t="str">
        <f t="shared" si="10"/>
        <v/>
      </c>
      <c r="P229" s="12"/>
      <c r="Q229" s="8"/>
      <c r="R229" s="8"/>
      <c r="S229" s="8"/>
      <c r="T229" s="8"/>
      <c r="U229" s="7" t="str">
        <f t="shared" si="11"/>
        <v/>
      </c>
    </row>
    <row r="230" spans="1:21">
      <c r="A230" s="7" t="str">
        <f t="shared" si="9"/>
        <v/>
      </c>
      <c r="B230" s="16"/>
      <c r="C230" s="16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4" t="str">
        <f t="shared" si="10"/>
        <v/>
      </c>
      <c r="P230" s="12"/>
      <c r="Q230" s="8"/>
      <c r="R230" s="8"/>
      <c r="S230" s="8"/>
      <c r="T230" s="8"/>
      <c r="U230" s="7" t="str">
        <f t="shared" si="11"/>
        <v/>
      </c>
    </row>
    <row r="231" spans="1:21">
      <c r="A231" s="7" t="str">
        <f t="shared" si="9"/>
        <v/>
      </c>
      <c r="B231" s="16"/>
      <c r="C231" s="16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4" t="str">
        <f t="shared" si="10"/>
        <v/>
      </c>
      <c r="P231" s="12"/>
      <c r="Q231" s="8"/>
      <c r="R231" s="8"/>
      <c r="S231" s="8"/>
      <c r="T231" s="8"/>
      <c r="U231" s="7" t="str">
        <f t="shared" si="11"/>
        <v/>
      </c>
    </row>
    <row r="232" spans="1:21">
      <c r="A232" s="7" t="str">
        <f t="shared" si="9"/>
        <v/>
      </c>
      <c r="B232" s="16"/>
      <c r="C232" s="16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4" t="str">
        <f t="shared" si="10"/>
        <v/>
      </c>
      <c r="P232" s="12"/>
      <c r="Q232" s="8"/>
      <c r="R232" s="8"/>
      <c r="S232" s="8"/>
      <c r="T232" s="8"/>
      <c r="U232" s="7" t="str">
        <f t="shared" si="11"/>
        <v/>
      </c>
    </row>
    <row r="233" spans="1:21">
      <c r="A233" s="7" t="str">
        <f t="shared" si="9"/>
        <v/>
      </c>
      <c r="B233" s="16"/>
      <c r="C233" s="16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4" t="str">
        <f t="shared" si="10"/>
        <v/>
      </c>
      <c r="P233" s="12"/>
      <c r="Q233" s="8"/>
      <c r="R233" s="8"/>
      <c r="S233" s="8"/>
      <c r="T233" s="8"/>
      <c r="U233" s="7" t="str">
        <f t="shared" si="11"/>
        <v/>
      </c>
    </row>
    <row r="234" spans="1:21">
      <c r="A234" s="7" t="str">
        <f t="shared" si="9"/>
        <v/>
      </c>
      <c r="B234" s="16"/>
      <c r="C234" s="16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4" t="str">
        <f t="shared" si="10"/>
        <v/>
      </c>
      <c r="P234" s="12"/>
      <c r="Q234" s="8"/>
      <c r="R234" s="8"/>
      <c r="S234" s="8"/>
      <c r="T234" s="8"/>
      <c r="U234" s="7" t="str">
        <f t="shared" si="11"/>
        <v/>
      </c>
    </row>
    <row r="235" spans="1:21">
      <c r="A235" s="7" t="str">
        <f t="shared" si="9"/>
        <v/>
      </c>
      <c r="B235" s="16"/>
      <c r="C235" s="16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4" t="str">
        <f t="shared" si="10"/>
        <v/>
      </c>
      <c r="P235" s="12"/>
      <c r="Q235" s="8"/>
      <c r="R235" s="8"/>
      <c r="S235" s="8"/>
      <c r="T235" s="8"/>
      <c r="U235" s="7" t="str">
        <f t="shared" si="11"/>
        <v/>
      </c>
    </row>
    <row r="236" spans="1:21">
      <c r="A236" s="7" t="str">
        <f t="shared" si="9"/>
        <v/>
      </c>
      <c r="B236" s="16"/>
      <c r="C236" s="16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4" t="str">
        <f t="shared" si="10"/>
        <v/>
      </c>
      <c r="P236" s="12"/>
      <c r="Q236" s="8"/>
      <c r="R236" s="8"/>
      <c r="S236" s="8"/>
      <c r="T236" s="8"/>
      <c r="U236" s="7" t="str">
        <f t="shared" si="11"/>
        <v/>
      </c>
    </row>
    <row r="237" spans="1:21">
      <c r="A237" s="7" t="str">
        <f t="shared" si="9"/>
        <v/>
      </c>
      <c r="B237" s="16"/>
      <c r="C237" s="16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4" t="str">
        <f t="shared" si="10"/>
        <v/>
      </c>
      <c r="P237" s="12"/>
      <c r="Q237" s="8"/>
      <c r="R237" s="8"/>
      <c r="S237" s="8"/>
      <c r="T237" s="8"/>
      <c r="U237" s="7" t="str">
        <f t="shared" si="11"/>
        <v/>
      </c>
    </row>
    <row r="238" spans="1:21">
      <c r="A238" s="7" t="str">
        <f t="shared" si="9"/>
        <v/>
      </c>
      <c r="B238" s="16"/>
      <c r="C238" s="16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4" t="str">
        <f t="shared" si="10"/>
        <v/>
      </c>
      <c r="P238" s="12"/>
      <c r="Q238" s="8"/>
      <c r="R238" s="8"/>
      <c r="S238" s="8"/>
      <c r="T238" s="8"/>
      <c r="U238" s="7" t="str">
        <f t="shared" si="11"/>
        <v/>
      </c>
    </row>
    <row r="239" spans="1:21">
      <c r="A239" s="7" t="str">
        <f t="shared" si="9"/>
        <v/>
      </c>
      <c r="B239" s="16"/>
      <c r="C239" s="16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4" t="str">
        <f t="shared" si="10"/>
        <v/>
      </c>
      <c r="P239" s="12"/>
      <c r="Q239" s="8"/>
      <c r="R239" s="8"/>
      <c r="S239" s="8"/>
      <c r="T239" s="8"/>
      <c r="U239" s="7" t="str">
        <f t="shared" si="11"/>
        <v/>
      </c>
    </row>
    <row r="240" spans="1:21">
      <c r="A240" s="7" t="str">
        <f t="shared" si="9"/>
        <v/>
      </c>
      <c r="B240" s="16"/>
      <c r="C240" s="16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4" t="str">
        <f t="shared" si="10"/>
        <v/>
      </c>
      <c r="P240" s="12"/>
      <c r="Q240" s="8"/>
      <c r="R240" s="8"/>
      <c r="S240" s="8"/>
      <c r="T240" s="8"/>
      <c r="U240" s="7" t="str">
        <f t="shared" si="11"/>
        <v/>
      </c>
    </row>
    <row r="241" spans="1:21">
      <c r="A241" s="7" t="str">
        <f t="shared" si="9"/>
        <v/>
      </c>
      <c r="B241" s="16"/>
      <c r="C241" s="16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4" t="str">
        <f t="shared" si="10"/>
        <v/>
      </c>
      <c r="P241" s="12"/>
      <c r="Q241" s="8"/>
      <c r="R241" s="8"/>
      <c r="S241" s="8"/>
      <c r="T241" s="8"/>
      <c r="U241" s="7" t="str">
        <f t="shared" si="11"/>
        <v/>
      </c>
    </row>
    <row r="242" spans="1:21">
      <c r="A242" s="7" t="str">
        <f t="shared" si="9"/>
        <v/>
      </c>
      <c r="B242" s="16"/>
      <c r="C242" s="16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4" t="str">
        <f t="shared" si="10"/>
        <v/>
      </c>
      <c r="P242" s="12"/>
      <c r="Q242" s="8"/>
      <c r="R242" s="8"/>
      <c r="S242" s="8"/>
      <c r="T242" s="8"/>
      <c r="U242" s="7" t="str">
        <f t="shared" si="11"/>
        <v/>
      </c>
    </row>
    <row r="243" spans="1:21">
      <c r="A243" s="7" t="str">
        <f t="shared" si="9"/>
        <v/>
      </c>
      <c r="B243" s="16"/>
      <c r="C243" s="16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4" t="str">
        <f t="shared" si="10"/>
        <v/>
      </c>
      <c r="P243" s="12"/>
      <c r="Q243" s="8"/>
      <c r="R243" s="8"/>
      <c r="S243" s="8"/>
      <c r="T243" s="8"/>
      <c r="U243" s="7" t="str">
        <f t="shared" si="11"/>
        <v/>
      </c>
    </row>
    <row r="244" spans="1:21">
      <c r="A244" s="7" t="str">
        <f t="shared" si="9"/>
        <v/>
      </c>
      <c r="B244" s="16"/>
      <c r="C244" s="16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4" t="str">
        <f t="shared" si="10"/>
        <v/>
      </c>
      <c r="P244" s="12"/>
      <c r="Q244" s="8"/>
      <c r="R244" s="8"/>
      <c r="S244" s="8"/>
      <c r="T244" s="8"/>
      <c r="U244" s="7" t="str">
        <f t="shared" si="11"/>
        <v/>
      </c>
    </row>
    <row r="245" spans="1:21">
      <c r="A245" s="7" t="str">
        <f t="shared" si="9"/>
        <v/>
      </c>
      <c r="B245" s="16"/>
      <c r="C245" s="16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4" t="str">
        <f t="shared" si="10"/>
        <v/>
      </c>
      <c r="P245" s="12"/>
      <c r="Q245" s="8"/>
      <c r="R245" s="8"/>
      <c r="S245" s="8"/>
      <c r="T245" s="8"/>
      <c r="U245" s="7" t="str">
        <f t="shared" si="11"/>
        <v/>
      </c>
    </row>
    <row r="246" spans="1:21">
      <c r="A246" s="7" t="str">
        <f t="shared" si="9"/>
        <v/>
      </c>
      <c r="B246" s="16"/>
      <c r="C246" s="16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4" t="str">
        <f t="shared" si="10"/>
        <v/>
      </c>
      <c r="P246" s="12"/>
      <c r="Q246" s="8"/>
      <c r="R246" s="8"/>
      <c r="S246" s="8"/>
      <c r="T246" s="8"/>
      <c r="U246" s="7" t="str">
        <f t="shared" si="11"/>
        <v/>
      </c>
    </row>
    <row r="247" spans="1:21">
      <c r="A247" s="7" t="str">
        <f t="shared" si="9"/>
        <v/>
      </c>
      <c r="B247" s="16"/>
      <c r="C247" s="16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4" t="str">
        <f t="shared" si="10"/>
        <v/>
      </c>
      <c r="P247" s="12"/>
      <c r="Q247" s="8"/>
      <c r="R247" s="8"/>
      <c r="S247" s="8"/>
      <c r="T247" s="8"/>
      <c r="U247" s="7" t="str">
        <f t="shared" si="11"/>
        <v/>
      </c>
    </row>
    <row r="248" spans="1:21">
      <c r="A248" s="7" t="str">
        <f t="shared" si="9"/>
        <v/>
      </c>
      <c r="B248" s="16"/>
      <c r="C248" s="16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4" t="str">
        <f t="shared" si="10"/>
        <v/>
      </c>
      <c r="P248" s="12"/>
      <c r="Q248" s="8"/>
      <c r="R248" s="8"/>
      <c r="S248" s="8"/>
      <c r="T248" s="8"/>
      <c r="U248" s="7" t="str">
        <f t="shared" si="11"/>
        <v/>
      </c>
    </row>
    <row r="249" spans="1:21">
      <c r="A249" s="7" t="str">
        <f t="shared" si="9"/>
        <v/>
      </c>
      <c r="B249" s="16"/>
      <c r="C249" s="16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4" t="str">
        <f t="shared" si="10"/>
        <v/>
      </c>
      <c r="P249" s="12"/>
      <c r="Q249" s="8"/>
      <c r="R249" s="8"/>
      <c r="S249" s="8"/>
      <c r="T249" s="8"/>
      <c r="U249" s="7" t="str">
        <f t="shared" si="11"/>
        <v/>
      </c>
    </row>
    <row r="250" spans="1:21">
      <c r="A250" s="7" t="str">
        <f t="shared" si="9"/>
        <v/>
      </c>
      <c r="B250" s="16"/>
      <c r="C250" s="16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4" t="str">
        <f t="shared" si="10"/>
        <v/>
      </c>
      <c r="P250" s="12"/>
      <c r="Q250" s="8"/>
      <c r="R250" s="8"/>
      <c r="S250" s="8"/>
      <c r="T250" s="8"/>
      <c r="U250" s="7" t="str">
        <f t="shared" si="11"/>
        <v/>
      </c>
    </row>
    <row r="251" spans="1:21">
      <c r="A251" s="7" t="str">
        <f t="shared" si="9"/>
        <v/>
      </c>
      <c r="B251" s="16"/>
      <c r="C251" s="16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4" t="str">
        <f t="shared" si="10"/>
        <v/>
      </c>
      <c r="P251" s="12"/>
      <c r="Q251" s="8"/>
      <c r="R251" s="8"/>
      <c r="S251" s="8"/>
      <c r="T251" s="8"/>
      <c r="U251" s="7" t="str">
        <f t="shared" si="11"/>
        <v/>
      </c>
    </row>
    <row r="252" spans="1:21">
      <c r="A252" s="7" t="str">
        <f t="shared" si="9"/>
        <v/>
      </c>
      <c r="B252" s="16"/>
      <c r="C252" s="16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4" t="str">
        <f t="shared" si="10"/>
        <v/>
      </c>
      <c r="P252" s="12"/>
      <c r="Q252" s="8"/>
      <c r="R252" s="8"/>
      <c r="S252" s="8"/>
      <c r="T252" s="8"/>
      <c r="U252" s="7" t="str">
        <f t="shared" si="11"/>
        <v/>
      </c>
    </row>
    <row r="253" spans="1:21">
      <c r="A253" s="7" t="str">
        <f t="shared" si="9"/>
        <v/>
      </c>
      <c r="B253" s="16"/>
      <c r="C253" s="16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4" t="str">
        <f t="shared" si="10"/>
        <v/>
      </c>
      <c r="P253" s="12"/>
      <c r="Q253" s="8"/>
      <c r="R253" s="8"/>
      <c r="S253" s="8"/>
      <c r="T253" s="8"/>
      <c r="U253" s="7" t="str">
        <f t="shared" si="11"/>
        <v/>
      </c>
    </row>
    <row r="254" spans="1:21">
      <c r="A254" s="7" t="str">
        <f t="shared" si="9"/>
        <v/>
      </c>
      <c r="B254" s="16"/>
      <c r="C254" s="16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4" t="str">
        <f t="shared" si="10"/>
        <v/>
      </c>
      <c r="P254" s="12"/>
      <c r="Q254" s="8"/>
      <c r="R254" s="8"/>
      <c r="S254" s="8"/>
      <c r="T254" s="8"/>
      <c r="U254" s="7" t="str">
        <f t="shared" si="11"/>
        <v/>
      </c>
    </row>
    <row r="255" spans="1:21">
      <c r="A255" s="7" t="str">
        <f t="shared" si="9"/>
        <v/>
      </c>
      <c r="B255" s="16"/>
      <c r="C255" s="16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4" t="str">
        <f t="shared" si="10"/>
        <v/>
      </c>
      <c r="P255" s="12"/>
      <c r="Q255" s="8"/>
      <c r="R255" s="8"/>
      <c r="S255" s="8"/>
      <c r="T255" s="8"/>
      <c r="U255" s="7" t="str">
        <f t="shared" si="11"/>
        <v/>
      </c>
    </row>
    <row r="256" spans="1:21">
      <c r="A256" s="7" t="str">
        <f t="shared" si="9"/>
        <v/>
      </c>
      <c r="B256" s="16"/>
      <c r="C256" s="16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4" t="str">
        <f t="shared" si="10"/>
        <v/>
      </c>
      <c r="P256" s="12"/>
      <c r="Q256" s="8"/>
      <c r="R256" s="8"/>
      <c r="S256" s="8"/>
      <c r="T256" s="8"/>
      <c r="U256" s="7" t="str">
        <f t="shared" si="11"/>
        <v/>
      </c>
    </row>
    <row r="257" spans="1:21">
      <c r="A257" s="7" t="str">
        <f t="shared" si="9"/>
        <v/>
      </c>
      <c r="B257" s="16"/>
      <c r="C257" s="16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4" t="str">
        <f t="shared" si="10"/>
        <v/>
      </c>
      <c r="P257" s="12"/>
      <c r="Q257" s="8"/>
      <c r="R257" s="8"/>
      <c r="S257" s="8"/>
      <c r="T257" s="8"/>
      <c r="U257" s="7" t="str">
        <f t="shared" si="11"/>
        <v/>
      </c>
    </row>
    <row r="258" spans="1:21">
      <c r="A258" s="7" t="str">
        <f t="shared" si="9"/>
        <v/>
      </c>
      <c r="B258" s="16"/>
      <c r="C258" s="16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4" t="str">
        <f t="shared" si="10"/>
        <v/>
      </c>
      <c r="P258" s="12"/>
      <c r="Q258" s="8"/>
      <c r="R258" s="8"/>
      <c r="S258" s="8"/>
      <c r="T258" s="8"/>
      <c r="U258" s="7" t="str">
        <f t="shared" si="11"/>
        <v/>
      </c>
    </row>
    <row r="259" spans="1:21">
      <c r="A259" s="7" t="str">
        <f t="shared" si="9"/>
        <v/>
      </c>
      <c r="B259" s="16"/>
      <c r="C259" s="16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4" t="str">
        <f t="shared" si="10"/>
        <v/>
      </c>
      <c r="P259" s="12"/>
      <c r="Q259" s="8"/>
      <c r="R259" s="8"/>
      <c r="S259" s="8"/>
      <c r="T259" s="8"/>
      <c r="U259" s="7" t="str">
        <f t="shared" si="11"/>
        <v/>
      </c>
    </row>
    <row r="260" spans="1:21">
      <c r="A260" s="7" t="str">
        <f t="shared" si="9"/>
        <v/>
      </c>
      <c r="B260" s="16"/>
      <c r="C260" s="16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4" t="str">
        <f t="shared" si="10"/>
        <v/>
      </c>
      <c r="P260" s="12"/>
      <c r="Q260" s="8"/>
      <c r="R260" s="8"/>
      <c r="S260" s="8"/>
      <c r="T260" s="8"/>
      <c r="U260" s="7" t="str">
        <f t="shared" si="11"/>
        <v/>
      </c>
    </row>
    <row r="261" spans="1:21">
      <c r="A261" s="7" t="str">
        <f t="shared" si="9"/>
        <v/>
      </c>
      <c r="B261" s="16"/>
      <c r="C261" s="16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4" t="str">
        <f t="shared" si="10"/>
        <v/>
      </c>
      <c r="P261" s="12"/>
      <c r="Q261" s="8"/>
      <c r="R261" s="8"/>
      <c r="S261" s="8"/>
      <c r="T261" s="8"/>
      <c r="U261" s="7" t="str">
        <f t="shared" si="11"/>
        <v/>
      </c>
    </row>
    <row r="262" spans="1:21">
      <c r="A262" s="7" t="str">
        <f t="shared" si="9"/>
        <v/>
      </c>
      <c r="B262" s="16"/>
      <c r="C262" s="16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4" t="str">
        <f t="shared" si="10"/>
        <v/>
      </c>
      <c r="P262" s="12"/>
      <c r="Q262" s="8"/>
      <c r="R262" s="8"/>
      <c r="S262" s="8"/>
      <c r="T262" s="8"/>
      <c r="U262" s="7" t="str">
        <f t="shared" si="11"/>
        <v/>
      </c>
    </row>
    <row r="263" spans="1:21">
      <c r="A263" s="7" t="str">
        <f t="shared" ref="A263:A326" si="12">IF(B263="","",ROW()-6)</f>
        <v/>
      </c>
      <c r="B263" s="16"/>
      <c r="C263" s="16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4" t="str">
        <f t="shared" ref="O263:O326" si="13">IF(OR(M263="",N263="",N263=0),"",M263/N263)</f>
        <v/>
      </c>
      <c r="P263" s="12"/>
      <c r="Q263" s="8"/>
      <c r="R263" s="8"/>
      <c r="S263" s="8"/>
      <c r="T263" s="8"/>
      <c r="U263" s="7" t="str">
        <f t="shared" ref="U263:U306" si="14">IF(B263="","",IF(AND(B263=INT(B263),OR(C263="",C263=INT(C263)),B263&gt;=-7,B263&lt;=40,D263&gt;=0,D263&lt;=100,E263&gt;=45,E263&lt;=58,F263&gt;=68,F263&lt;=85,G263&gt;=25,G263&lt;=100,M263&gt;0,N263&gt;0,P263=0),"OK","BŁĄD"))</f>
        <v/>
      </c>
    </row>
    <row r="264" spans="1:21">
      <c r="A264" s="7" t="str">
        <f t="shared" si="12"/>
        <v/>
      </c>
      <c r="B264" s="16"/>
      <c r="C264" s="16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4" t="str">
        <f t="shared" si="13"/>
        <v/>
      </c>
      <c r="P264" s="12"/>
      <c r="Q264" s="8"/>
      <c r="R264" s="8"/>
      <c r="S264" s="8"/>
      <c r="T264" s="8"/>
      <c r="U264" s="7" t="str">
        <f t="shared" si="14"/>
        <v/>
      </c>
    </row>
    <row r="265" spans="1:21">
      <c r="A265" s="7" t="str">
        <f t="shared" si="12"/>
        <v/>
      </c>
      <c r="B265" s="16"/>
      <c r="C265" s="16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4" t="str">
        <f t="shared" si="13"/>
        <v/>
      </c>
      <c r="P265" s="12"/>
      <c r="Q265" s="8"/>
      <c r="R265" s="8"/>
      <c r="S265" s="8"/>
      <c r="T265" s="8"/>
      <c r="U265" s="7" t="str">
        <f t="shared" si="14"/>
        <v/>
      </c>
    </row>
    <row r="266" spans="1:21">
      <c r="A266" s="7" t="str">
        <f t="shared" si="12"/>
        <v/>
      </c>
      <c r="B266" s="16"/>
      <c r="C266" s="16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4" t="str">
        <f t="shared" si="13"/>
        <v/>
      </c>
      <c r="P266" s="12"/>
      <c r="Q266" s="8"/>
      <c r="R266" s="8"/>
      <c r="S266" s="8"/>
      <c r="T266" s="8"/>
      <c r="U266" s="7" t="str">
        <f t="shared" si="14"/>
        <v/>
      </c>
    </row>
    <row r="267" spans="1:21">
      <c r="A267" s="7" t="str">
        <f t="shared" si="12"/>
        <v/>
      </c>
      <c r="B267" s="16"/>
      <c r="C267" s="16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4" t="str">
        <f t="shared" si="13"/>
        <v/>
      </c>
      <c r="P267" s="12"/>
      <c r="Q267" s="8"/>
      <c r="R267" s="8"/>
      <c r="S267" s="8"/>
      <c r="T267" s="8"/>
      <c r="U267" s="7" t="str">
        <f t="shared" si="14"/>
        <v/>
      </c>
    </row>
    <row r="268" spans="1:21">
      <c r="A268" s="7" t="str">
        <f t="shared" si="12"/>
        <v/>
      </c>
      <c r="B268" s="16"/>
      <c r="C268" s="16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4" t="str">
        <f t="shared" si="13"/>
        <v/>
      </c>
      <c r="P268" s="12"/>
      <c r="Q268" s="8"/>
      <c r="R268" s="8"/>
      <c r="S268" s="8"/>
      <c r="T268" s="8"/>
      <c r="U268" s="7" t="str">
        <f t="shared" si="14"/>
        <v/>
      </c>
    </row>
    <row r="269" spans="1:21">
      <c r="A269" s="7" t="str">
        <f t="shared" si="12"/>
        <v/>
      </c>
      <c r="B269" s="16"/>
      <c r="C269" s="16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4" t="str">
        <f t="shared" si="13"/>
        <v/>
      </c>
      <c r="P269" s="12"/>
      <c r="Q269" s="8"/>
      <c r="R269" s="8"/>
      <c r="S269" s="8"/>
      <c r="T269" s="8"/>
      <c r="U269" s="7" t="str">
        <f t="shared" si="14"/>
        <v/>
      </c>
    </row>
    <row r="270" spans="1:21">
      <c r="A270" s="7" t="str">
        <f t="shared" si="12"/>
        <v/>
      </c>
      <c r="B270" s="16"/>
      <c r="C270" s="16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4" t="str">
        <f t="shared" si="13"/>
        <v/>
      </c>
      <c r="P270" s="12"/>
      <c r="Q270" s="8"/>
      <c r="R270" s="8"/>
      <c r="S270" s="8"/>
      <c r="T270" s="8"/>
      <c r="U270" s="7" t="str">
        <f t="shared" si="14"/>
        <v/>
      </c>
    </row>
    <row r="271" spans="1:21">
      <c r="A271" s="7" t="str">
        <f t="shared" si="12"/>
        <v/>
      </c>
      <c r="B271" s="16"/>
      <c r="C271" s="16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4" t="str">
        <f t="shared" si="13"/>
        <v/>
      </c>
      <c r="P271" s="12"/>
      <c r="Q271" s="8"/>
      <c r="R271" s="8"/>
      <c r="S271" s="8"/>
      <c r="T271" s="8"/>
      <c r="U271" s="7" t="str">
        <f t="shared" si="14"/>
        <v/>
      </c>
    </row>
    <row r="272" spans="1:21">
      <c r="A272" s="7" t="str">
        <f t="shared" si="12"/>
        <v/>
      </c>
      <c r="B272" s="16"/>
      <c r="C272" s="16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4" t="str">
        <f t="shared" si="13"/>
        <v/>
      </c>
      <c r="P272" s="12"/>
      <c r="Q272" s="8"/>
      <c r="R272" s="8"/>
      <c r="S272" s="8"/>
      <c r="T272" s="8"/>
      <c r="U272" s="7" t="str">
        <f t="shared" si="14"/>
        <v/>
      </c>
    </row>
    <row r="273" spans="1:21">
      <c r="A273" s="7" t="str">
        <f t="shared" si="12"/>
        <v/>
      </c>
      <c r="B273" s="16"/>
      <c r="C273" s="16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4" t="str">
        <f t="shared" si="13"/>
        <v/>
      </c>
      <c r="P273" s="12"/>
      <c r="Q273" s="8"/>
      <c r="R273" s="8"/>
      <c r="S273" s="8"/>
      <c r="T273" s="8"/>
      <c r="U273" s="7" t="str">
        <f t="shared" si="14"/>
        <v/>
      </c>
    </row>
    <row r="274" spans="1:21">
      <c r="A274" s="7" t="str">
        <f t="shared" si="12"/>
        <v/>
      </c>
      <c r="B274" s="16"/>
      <c r="C274" s="16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4" t="str">
        <f t="shared" si="13"/>
        <v/>
      </c>
      <c r="P274" s="12"/>
      <c r="Q274" s="8"/>
      <c r="R274" s="8"/>
      <c r="S274" s="8"/>
      <c r="T274" s="8"/>
      <c r="U274" s="7" t="str">
        <f t="shared" si="14"/>
        <v/>
      </c>
    </row>
    <row r="275" spans="1:21">
      <c r="A275" s="7" t="str">
        <f t="shared" si="12"/>
        <v/>
      </c>
      <c r="B275" s="16"/>
      <c r="C275" s="16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4" t="str">
        <f t="shared" si="13"/>
        <v/>
      </c>
      <c r="P275" s="12"/>
      <c r="Q275" s="8"/>
      <c r="R275" s="8"/>
      <c r="S275" s="8"/>
      <c r="T275" s="8"/>
      <c r="U275" s="7" t="str">
        <f t="shared" si="14"/>
        <v/>
      </c>
    </row>
    <row r="276" spans="1:21">
      <c r="A276" s="7" t="str">
        <f t="shared" si="12"/>
        <v/>
      </c>
      <c r="B276" s="16"/>
      <c r="C276" s="16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4" t="str">
        <f t="shared" si="13"/>
        <v/>
      </c>
      <c r="P276" s="12"/>
      <c r="Q276" s="8"/>
      <c r="R276" s="8"/>
      <c r="S276" s="8"/>
      <c r="T276" s="8"/>
      <c r="U276" s="7" t="str">
        <f t="shared" si="14"/>
        <v/>
      </c>
    </row>
    <row r="277" spans="1:21">
      <c r="A277" s="7" t="str">
        <f t="shared" si="12"/>
        <v/>
      </c>
      <c r="B277" s="16"/>
      <c r="C277" s="16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4" t="str">
        <f t="shared" si="13"/>
        <v/>
      </c>
      <c r="P277" s="12"/>
      <c r="Q277" s="8"/>
      <c r="R277" s="8"/>
      <c r="S277" s="8"/>
      <c r="T277" s="8"/>
      <c r="U277" s="7" t="str">
        <f t="shared" si="14"/>
        <v/>
      </c>
    </row>
    <row r="278" spans="1:21">
      <c r="A278" s="7" t="str">
        <f t="shared" si="12"/>
        <v/>
      </c>
      <c r="B278" s="16"/>
      <c r="C278" s="16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4" t="str">
        <f t="shared" si="13"/>
        <v/>
      </c>
      <c r="P278" s="12"/>
      <c r="Q278" s="8"/>
      <c r="R278" s="8"/>
      <c r="S278" s="8"/>
      <c r="T278" s="8"/>
      <c r="U278" s="7" t="str">
        <f t="shared" si="14"/>
        <v/>
      </c>
    </row>
    <row r="279" spans="1:21">
      <c r="A279" s="7" t="str">
        <f t="shared" si="12"/>
        <v/>
      </c>
      <c r="B279" s="16"/>
      <c r="C279" s="16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4" t="str">
        <f t="shared" si="13"/>
        <v/>
      </c>
      <c r="P279" s="12"/>
      <c r="Q279" s="8"/>
      <c r="R279" s="8"/>
      <c r="S279" s="8"/>
      <c r="T279" s="8"/>
      <c r="U279" s="7" t="str">
        <f t="shared" si="14"/>
        <v/>
      </c>
    </row>
    <row r="280" spans="1:21">
      <c r="A280" s="7" t="str">
        <f t="shared" si="12"/>
        <v/>
      </c>
      <c r="B280" s="16"/>
      <c r="C280" s="16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4" t="str">
        <f t="shared" si="13"/>
        <v/>
      </c>
      <c r="P280" s="12"/>
      <c r="Q280" s="8"/>
      <c r="R280" s="8"/>
      <c r="S280" s="8"/>
      <c r="T280" s="8"/>
      <c r="U280" s="7" t="str">
        <f t="shared" si="14"/>
        <v/>
      </c>
    </row>
    <row r="281" spans="1:21">
      <c r="A281" s="7" t="str">
        <f t="shared" si="12"/>
        <v/>
      </c>
      <c r="B281" s="16"/>
      <c r="C281" s="16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4" t="str">
        <f t="shared" si="13"/>
        <v/>
      </c>
      <c r="P281" s="12"/>
      <c r="Q281" s="8"/>
      <c r="R281" s="8"/>
      <c r="S281" s="8"/>
      <c r="T281" s="8"/>
      <c r="U281" s="7" t="str">
        <f t="shared" si="14"/>
        <v/>
      </c>
    </row>
    <row r="282" spans="1:21">
      <c r="A282" s="7" t="str">
        <f t="shared" si="12"/>
        <v/>
      </c>
      <c r="B282" s="16"/>
      <c r="C282" s="16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4" t="str">
        <f t="shared" si="13"/>
        <v/>
      </c>
      <c r="P282" s="12"/>
      <c r="Q282" s="8"/>
      <c r="R282" s="8"/>
      <c r="S282" s="8"/>
      <c r="T282" s="8"/>
      <c r="U282" s="7" t="str">
        <f t="shared" si="14"/>
        <v/>
      </c>
    </row>
    <row r="283" spans="1:21">
      <c r="A283" s="7" t="str">
        <f t="shared" si="12"/>
        <v/>
      </c>
      <c r="B283" s="16"/>
      <c r="C283" s="16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4" t="str">
        <f t="shared" si="13"/>
        <v/>
      </c>
      <c r="P283" s="12"/>
      <c r="Q283" s="8"/>
      <c r="R283" s="8"/>
      <c r="S283" s="8"/>
      <c r="T283" s="8"/>
      <c r="U283" s="7" t="str">
        <f t="shared" si="14"/>
        <v/>
      </c>
    </row>
    <row r="284" spans="1:21">
      <c r="A284" s="7" t="str">
        <f t="shared" si="12"/>
        <v/>
      </c>
      <c r="B284" s="16"/>
      <c r="C284" s="16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4" t="str">
        <f t="shared" si="13"/>
        <v/>
      </c>
      <c r="P284" s="12"/>
      <c r="Q284" s="8"/>
      <c r="R284" s="8"/>
      <c r="S284" s="8"/>
      <c r="T284" s="8"/>
      <c r="U284" s="7" t="str">
        <f t="shared" si="14"/>
        <v/>
      </c>
    </row>
    <row r="285" spans="1:21">
      <c r="A285" s="7" t="str">
        <f t="shared" si="12"/>
        <v/>
      </c>
      <c r="B285" s="16"/>
      <c r="C285" s="16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4" t="str">
        <f t="shared" si="13"/>
        <v/>
      </c>
      <c r="P285" s="12"/>
      <c r="Q285" s="8"/>
      <c r="R285" s="8"/>
      <c r="S285" s="8"/>
      <c r="T285" s="8"/>
      <c r="U285" s="7" t="str">
        <f t="shared" si="14"/>
        <v/>
      </c>
    </row>
    <row r="286" spans="1:21">
      <c r="A286" s="7" t="str">
        <f t="shared" si="12"/>
        <v/>
      </c>
      <c r="B286" s="16"/>
      <c r="C286" s="16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4" t="str">
        <f t="shared" si="13"/>
        <v/>
      </c>
      <c r="P286" s="12"/>
      <c r="Q286" s="8"/>
      <c r="R286" s="8"/>
      <c r="S286" s="8"/>
      <c r="T286" s="8"/>
      <c r="U286" s="7" t="str">
        <f t="shared" si="14"/>
        <v/>
      </c>
    </row>
    <row r="287" spans="1:21">
      <c r="A287" s="7" t="str">
        <f t="shared" si="12"/>
        <v/>
      </c>
      <c r="B287" s="16"/>
      <c r="C287" s="16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4" t="str">
        <f t="shared" si="13"/>
        <v/>
      </c>
      <c r="P287" s="12"/>
      <c r="Q287" s="8"/>
      <c r="R287" s="8"/>
      <c r="S287" s="8"/>
      <c r="T287" s="8"/>
      <c r="U287" s="7" t="str">
        <f t="shared" si="14"/>
        <v/>
      </c>
    </row>
    <row r="288" spans="1:21">
      <c r="A288" s="7" t="str">
        <f t="shared" si="12"/>
        <v/>
      </c>
      <c r="B288" s="16"/>
      <c r="C288" s="16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4" t="str">
        <f t="shared" si="13"/>
        <v/>
      </c>
      <c r="P288" s="12"/>
      <c r="Q288" s="8"/>
      <c r="R288" s="8"/>
      <c r="S288" s="8"/>
      <c r="T288" s="8"/>
      <c r="U288" s="7" t="str">
        <f t="shared" si="14"/>
        <v/>
      </c>
    </row>
    <row r="289" spans="1:21">
      <c r="A289" s="7" t="str">
        <f t="shared" si="12"/>
        <v/>
      </c>
      <c r="B289" s="16"/>
      <c r="C289" s="16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4" t="str">
        <f t="shared" si="13"/>
        <v/>
      </c>
      <c r="P289" s="12"/>
      <c r="Q289" s="8"/>
      <c r="R289" s="8"/>
      <c r="S289" s="8"/>
      <c r="T289" s="8"/>
      <c r="U289" s="7" t="str">
        <f t="shared" si="14"/>
        <v/>
      </c>
    </row>
    <row r="290" spans="1:21">
      <c r="A290" s="7" t="str">
        <f t="shared" si="12"/>
        <v/>
      </c>
      <c r="B290" s="16"/>
      <c r="C290" s="16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4" t="str">
        <f t="shared" si="13"/>
        <v/>
      </c>
      <c r="P290" s="12"/>
      <c r="Q290" s="8"/>
      <c r="R290" s="8"/>
      <c r="S290" s="8"/>
      <c r="T290" s="8"/>
      <c r="U290" s="7" t="str">
        <f t="shared" si="14"/>
        <v/>
      </c>
    </row>
    <row r="291" spans="1:21">
      <c r="A291" s="7" t="str">
        <f t="shared" si="12"/>
        <v/>
      </c>
      <c r="B291" s="16"/>
      <c r="C291" s="16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4" t="str">
        <f t="shared" si="13"/>
        <v/>
      </c>
      <c r="P291" s="12"/>
      <c r="Q291" s="8"/>
      <c r="R291" s="8"/>
      <c r="S291" s="8"/>
      <c r="T291" s="8"/>
      <c r="U291" s="7" t="str">
        <f t="shared" si="14"/>
        <v/>
      </c>
    </row>
    <row r="292" spans="1:21">
      <c r="A292" s="7" t="str">
        <f t="shared" si="12"/>
        <v/>
      </c>
      <c r="B292" s="16"/>
      <c r="C292" s="16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4" t="str">
        <f t="shared" si="13"/>
        <v/>
      </c>
      <c r="P292" s="12"/>
      <c r="Q292" s="8"/>
      <c r="R292" s="8"/>
      <c r="S292" s="8"/>
      <c r="T292" s="8"/>
      <c r="U292" s="7" t="str">
        <f t="shared" si="14"/>
        <v/>
      </c>
    </row>
    <row r="293" spans="1:21">
      <c r="A293" s="7" t="str">
        <f t="shared" si="12"/>
        <v/>
      </c>
      <c r="B293" s="16"/>
      <c r="C293" s="16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4" t="str">
        <f t="shared" si="13"/>
        <v/>
      </c>
      <c r="P293" s="12"/>
      <c r="Q293" s="8"/>
      <c r="R293" s="8"/>
      <c r="S293" s="8"/>
      <c r="T293" s="8"/>
      <c r="U293" s="7" t="str">
        <f t="shared" si="14"/>
        <v/>
      </c>
    </row>
    <row r="294" spans="1:21">
      <c r="A294" s="7" t="str">
        <f t="shared" si="12"/>
        <v/>
      </c>
      <c r="B294" s="16"/>
      <c r="C294" s="16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4" t="str">
        <f t="shared" si="13"/>
        <v/>
      </c>
      <c r="P294" s="12"/>
      <c r="Q294" s="8"/>
      <c r="R294" s="8"/>
      <c r="S294" s="8"/>
      <c r="T294" s="8"/>
      <c r="U294" s="7" t="str">
        <f t="shared" si="14"/>
        <v/>
      </c>
    </row>
    <row r="295" spans="1:21">
      <c r="A295" s="7" t="str">
        <f t="shared" si="12"/>
        <v/>
      </c>
      <c r="B295" s="16"/>
      <c r="C295" s="16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4" t="str">
        <f t="shared" si="13"/>
        <v/>
      </c>
      <c r="P295" s="12"/>
      <c r="Q295" s="8"/>
      <c r="R295" s="8"/>
      <c r="S295" s="8"/>
      <c r="T295" s="8"/>
      <c r="U295" s="7" t="str">
        <f t="shared" si="14"/>
        <v/>
      </c>
    </row>
    <row r="296" spans="1:21">
      <c r="A296" s="7" t="str">
        <f t="shared" si="12"/>
        <v/>
      </c>
      <c r="B296" s="16"/>
      <c r="C296" s="16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4" t="str">
        <f t="shared" si="13"/>
        <v/>
      </c>
      <c r="P296" s="12"/>
      <c r="Q296" s="8"/>
      <c r="R296" s="8"/>
      <c r="S296" s="8"/>
      <c r="T296" s="8"/>
      <c r="U296" s="7" t="str">
        <f t="shared" si="14"/>
        <v/>
      </c>
    </row>
    <row r="297" spans="1:21">
      <c r="A297" s="7" t="str">
        <f t="shared" si="12"/>
        <v/>
      </c>
      <c r="B297" s="16"/>
      <c r="C297" s="16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4" t="str">
        <f t="shared" si="13"/>
        <v/>
      </c>
      <c r="P297" s="12"/>
      <c r="Q297" s="8"/>
      <c r="R297" s="8"/>
      <c r="S297" s="8"/>
      <c r="T297" s="8"/>
      <c r="U297" s="7" t="str">
        <f t="shared" si="14"/>
        <v/>
      </c>
    </row>
    <row r="298" spans="1:21">
      <c r="A298" s="7" t="str">
        <f t="shared" si="12"/>
        <v/>
      </c>
      <c r="B298" s="16"/>
      <c r="C298" s="16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4" t="str">
        <f t="shared" si="13"/>
        <v/>
      </c>
      <c r="P298" s="12"/>
      <c r="Q298" s="8"/>
      <c r="R298" s="8"/>
      <c r="S298" s="8"/>
      <c r="T298" s="8"/>
      <c r="U298" s="7" t="str">
        <f t="shared" si="14"/>
        <v/>
      </c>
    </row>
    <row r="299" spans="1:21">
      <c r="A299" s="7" t="str">
        <f t="shared" si="12"/>
        <v/>
      </c>
      <c r="B299" s="16"/>
      <c r="C299" s="16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4" t="str">
        <f t="shared" si="13"/>
        <v/>
      </c>
      <c r="P299" s="12"/>
      <c r="Q299" s="8"/>
      <c r="R299" s="8"/>
      <c r="S299" s="8"/>
      <c r="T299" s="8"/>
      <c r="U299" s="7" t="str">
        <f t="shared" si="14"/>
        <v/>
      </c>
    </row>
    <row r="300" spans="1:21">
      <c r="A300" s="7" t="str">
        <f t="shared" si="12"/>
        <v/>
      </c>
      <c r="B300" s="16"/>
      <c r="C300" s="16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4" t="str">
        <f t="shared" si="13"/>
        <v/>
      </c>
      <c r="P300" s="12"/>
      <c r="Q300" s="8"/>
      <c r="R300" s="8"/>
      <c r="S300" s="8"/>
      <c r="T300" s="8"/>
      <c r="U300" s="7" t="str">
        <f t="shared" si="14"/>
        <v/>
      </c>
    </row>
    <row r="301" spans="1:21">
      <c r="A301" s="7" t="str">
        <f t="shared" si="12"/>
        <v/>
      </c>
      <c r="B301" s="16"/>
      <c r="C301" s="16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4" t="str">
        <f t="shared" si="13"/>
        <v/>
      </c>
      <c r="P301" s="12"/>
      <c r="Q301" s="8"/>
      <c r="R301" s="8"/>
      <c r="S301" s="8"/>
      <c r="T301" s="8"/>
      <c r="U301" s="7" t="str">
        <f t="shared" si="14"/>
        <v/>
      </c>
    </row>
    <row r="302" spans="1:21">
      <c r="A302" s="7" t="str">
        <f t="shared" si="12"/>
        <v/>
      </c>
      <c r="B302" s="16"/>
      <c r="C302" s="16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4" t="str">
        <f t="shared" si="13"/>
        <v/>
      </c>
      <c r="P302" s="12"/>
      <c r="Q302" s="8"/>
      <c r="R302" s="8"/>
      <c r="S302" s="8"/>
      <c r="T302" s="8"/>
      <c r="U302" s="7" t="str">
        <f t="shared" si="14"/>
        <v/>
      </c>
    </row>
    <row r="303" spans="1:21">
      <c r="A303" s="7" t="str">
        <f t="shared" si="12"/>
        <v/>
      </c>
      <c r="B303" s="16"/>
      <c r="C303" s="16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4" t="str">
        <f t="shared" si="13"/>
        <v/>
      </c>
      <c r="P303" s="12"/>
      <c r="Q303" s="8"/>
      <c r="R303" s="8"/>
      <c r="S303" s="8"/>
      <c r="T303" s="8"/>
      <c r="U303" s="7" t="str">
        <f t="shared" si="14"/>
        <v/>
      </c>
    </row>
    <row r="304" spans="1:21">
      <c r="A304" s="7" t="str">
        <f t="shared" si="12"/>
        <v/>
      </c>
      <c r="B304" s="16"/>
      <c r="C304" s="16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4" t="str">
        <f t="shared" si="13"/>
        <v/>
      </c>
      <c r="P304" s="12"/>
      <c r="Q304" s="8"/>
      <c r="R304" s="8"/>
      <c r="S304" s="8"/>
      <c r="T304" s="8"/>
      <c r="U304" s="7" t="str">
        <f t="shared" si="14"/>
        <v/>
      </c>
    </row>
    <row r="305" spans="1:21">
      <c r="A305" s="7" t="str">
        <f t="shared" si="12"/>
        <v/>
      </c>
      <c r="B305" s="16"/>
      <c r="C305" s="16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4" t="str">
        <f t="shared" si="13"/>
        <v/>
      </c>
      <c r="P305" s="12"/>
      <c r="Q305" s="8"/>
      <c r="R305" s="8"/>
      <c r="S305" s="8"/>
      <c r="T305" s="8"/>
      <c r="U305" s="7" t="str">
        <f t="shared" si="14"/>
        <v/>
      </c>
    </row>
    <row r="306" spans="1:21">
      <c r="A306" s="7" t="str">
        <f t="shared" si="12"/>
        <v/>
      </c>
      <c r="B306" s="16"/>
      <c r="C306" s="16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4" t="str">
        <f t="shared" si="13"/>
        <v/>
      </c>
      <c r="P306" s="12"/>
      <c r="Q306" s="8"/>
      <c r="R306" s="8"/>
      <c r="S306" s="8"/>
      <c r="T306" s="8"/>
      <c r="U306" s="7" t="str">
        <f t="shared" si="14"/>
        <v/>
      </c>
    </row>
  </sheetData>
  <mergeCells count="2">
    <mergeCell ref="A1:U2"/>
    <mergeCell ref="A3:U3"/>
  </mergeCells>
  <conditionalFormatting sqref="D4">
    <cfRule type="expression" dxfId="30" priority="1">
      <formula>D4="SPEŁNIA"</formula>
    </cfRule>
    <cfRule type="expression" dxfId="29" priority="2">
      <formula>D4="NIE SPEŁNIA"</formula>
    </cfRule>
    <cfRule type="expression" dxfId="28" priority="3">
      <formula>OR(D4="UZUPEŁNIJ",D4="BRAK MAPY",D4="WYMAGA UZUPEŁNIENIA")</formula>
    </cfRule>
  </conditionalFormatting>
  <conditionalFormatting sqref="U7:U306">
    <cfRule type="expression" dxfId="27" priority="4">
      <formula>U7="OK"</formula>
    </cfRule>
    <cfRule type="expression" dxfId="26" priority="5">
      <formula>U7="BŁĄD"</formula>
    </cfRule>
  </conditionalFormatting>
  <dataValidations count="9">
    <dataValidation type="whole" sqref="B7:B306" xr:uid="{00000000-0002-0000-0700-000000000000}">
      <formula1>-7</formula1>
      <formula2>40</formula2>
    </dataValidation>
    <dataValidation type="whole" sqref="C7:C306" xr:uid="{00000000-0002-0000-0700-000001000000}">
      <formula1>-50</formula1>
      <formula2>40</formula2>
    </dataValidation>
    <dataValidation type="whole" sqref="D7:D306" xr:uid="{00000000-0002-0000-0700-000002000000}">
      <formula1>0</formula1>
      <formula2>100</formula2>
    </dataValidation>
    <dataValidation type="decimal" sqref="E7:F306" xr:uid="{00000000-0002-0000-0700-000003000000}">
      <formula1>0</formula1>
      <formula2>100</formula2>
    </dataValidation>
    <dataValidation type="decimal" sqref="G7:G306" xr:uid="{00000000-0002-0000-0700-000004000000}">
      <formula1>25</formula1>
      <formula2>100</formula2>
    </dataValidation>
    <dataValidation type="decimal" sqref="J7:N306" xr:uid="{00000000-0002-0000-0700-000005000000}">
      <formula1>0</formula1>
      <formula2>100000</formula2>
    </dataValidation>
    <dataValidation type="whole" sqref="P7:P306" xr:uid="{00000000-0002-0000-0700-000006000000}">
      <formula1>0</formula1>
      <formula2>0</formula2>
    </dataValidation>
    <dataValidation type="list" sqref="Q7:Q306" xr:uid="{00000000-0002-0000-0700-000007000000}">
      <formula1>"TAK,NIE,NIE DOTYCZY"</formula1>
    </dataValidation>
    <dataValidation type="decimal" allowBlank="1" promptTitle="Przepływ powietrza" prompt="Przepływ powietrza [m³/h]" sqref="I7:I306" xr:uid="{00000000-0002-0000-0700-000008000000}">
      <formula1>0</formula1>
      <formula2>2000000</formula2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306"/>
  <sheetViews>
    <sheetView workbookViewId="0">
      <selection activeCell="O7" sqref="O7"/>
    </sheetView>
  </sheetViews>
  <sheetFormatPr defaultRowHeight="13.8"/>
  <cols>
    <col min="1" max="1" width="7" customWidth="1"/>
    <col min="2" max="3" width="10" customWidth="1"/>
    <col min="4" max="4" width="13" customWidth="1"/>
    <col min="5" max="6" width="10" customWidth="1"/>
    <col min="7" max="7" width="9" customWidth="1"/>
    <col min="8" max="9" width="11" customWidth="1"/>
    <col min="10" max="10" width="10" customWidth="1"/>
    <col min="11" max="11" width="24" customWidth="1"/>
    <col min="12" max="14" width="12" customWidth="1"/>
    <col min="15" max="16" width="10" customWidth="1"/>
    <col min="17" max="18" width="13" customWidth="1"/>
    <col min="19" max="19" width="24" customWidth="1"/>
    <col min="20" max="20" width="14" customWidth="1"/>
  </cols>
  <sheetData>
    <row r="1" spans="1:20" ht="19.2" customHeight="1">
      <c r="A1" s="22" t="s">
        <v>478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19.2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>
      <c r="A3" s="19" t="s">
        <v>479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36" customHeight="1">
      <c r="A4" s="3" t="s">
        <v>450</v>
      </c>
      <c r="B4" s="10">
        <f>COUNT(M7:M306)</f>
        <v>112</v>
      </c>
      <c r="C4" s="10" t="s">
        <v>451</v>
      </c>
      <c r="D4" s="7" t="str">
        <f>IF(B4&gt;0,"GOTOWE","WYMAGA UZUPEŁNIENIA")</f>
        <v>GOTOWE</v>
      </c>
    </row>
    <row r="6" spans="1:20" ht="24" customHeight="1">
      <c r="A6" s="3" t="s">
        <v>452</v>
      </c>
      <c r="B6" s="3" t="s">
        <v>373</v>
      </c>
      <c r="C6" s="3" t="s">
        <v>453</v>
      </c>
      <c r="D6" s="3" t="s">
        <v>376</v>
      </c>
      <c r="E6" s="3" t="s">
        <v>113</v>
      </c>
      <c r="F6" s="3" t="s">
        <v>114</v>
      </c>
      <c r="G6" s="3" t="s">
        <v>115</v>
      </c>
      <c r="H6" s="3" t="s">
        <v>116</v>
      </c>
      <c r="I6" s="3" t="s">
        <v>117</v>
      </c>
      <c r="J6" s="3" t="s">
        <v>118</v>
      </c>
      <c r="K6" s="3" t="s">
        <v>454</v>
      </c>
      <c r="L6" s="3" t="s">
        <v>128</v>
      </c>
      <c r="M6" s="3" t="s">
        <v>456</v>
      </c>
      <c r="N6" s="3" t="s">
        <v>457</v>
      </c>
      <c r="O6" s="3" t="s">
        <v>458</v>
      </c>
      <c r="P6" s="3" t="s">
        <v>129</v>
      </c>
      <c r="Q6" s="3" t="s">
        <v>131</v>
      </c>
      <c r="R6" s="3" t="s">
        <v>132</v>
      </c>
      <c r="S6" s="3" t="s">
        <v>221</v>
      </c>
      <c r="T6" s="3" t="s">
        <v>289</v>
      </c>
    </row>
    <row r="7" spans="1:20" ht="22.8">
      <c r="A7" s="7">
        <f t="shared" ref="A7:A70" si="0">IF(OR(B7="",E7=""),"",ROW()-6)</f>
        <v>1</v>
      </c>
      <c r="B7" s="16">
        <v>9</v>
      </c>
      <c r="C7" s="16">
        <v>3</v>
      </c>
      <c r="D7" s="12">
        <v>116</v>
      </c>
      <c r="E7" s="16">
        <v>-7</v>
      </c>
      <c r="F7" s="16">
        <v>-8</v>
      </c>
      <c r="G7" s="12">
        <v>70</v>
      </c>
      <c r="H7" s="12">
        <v>51</v>
      </c>
      <c r="I7" s="12">
        <v>70</v>
      </c>
      <c r="J7" s="12">
        <v>100</v>
      </c>
      <c r="K7" s="12" t="s">
        <v>480</v>
      </c>
      <c r="L7" s="12">
        <v>90.6</v>
      </c>
      <c r="M7" s="12">
        <v>2.004</v>
      </c>
      <c r="N7" s="12">
        <v>0.79</v>
      </c>
      <c r="O7" s="14">
        <f t="shared" ref="O7:O70" si="1">IF(OR(M7="",N7="",N7=0),"",M7/N7)</f>
        <v>2.5367088607594934</v>
      </c>
      <c r="P7" s="12">
        <v>0</v>
      </c>
      <c r="Q7" s="8" t="s">
        <v>432</v>
      </c>
      <c r="R7" s="8" t="s">
        <v>432</v>
      </c>
      <c r="S7" s="8" t="s">
        <v>460</v>
      </c>
      <c r="T7" s="7" t="str">
        <f t="shared" ref="T7:T70" si="2">IF(OR(B7="",E7=""),"",IF(AND(B7=INT(B7),C7=INT(C7),E7=INT(E7),OR(F7="",F7=INT(F7)),B7&gt;=9,B7&lt;=23,C7&gt;=3,C7&lt;=B7,E7&gt;=-7,E7&lt;=40,G7&gt;=0,G7&lt;=100,H7&gt;=45,H7&lt;=58,I7&gt;=68,I7&lt;=85,J7&gt;=25,J7&lt;=100,M7&gt;0,N7&gt;0,P7=0),"OK","BŁĄD"))</f>
        <v>OK</v>
      </c>
    </row>
    <row r="8" spans="1:20" ht="22.8">
      <c r="A8" s="7">
        <f t="shared" si="0"/>
        <v>2</v>
      </c>
      <c r="B8" s="16">
        <v>9</v>
      </c>
      <c r="C8" s="16">
        <v>4</v>
      </c>
      <c r="D8" s="12">
        <v>116</v>
      </c>
      <c r="E8" s="16">
        <v>-7</v>
      </c>
      <c r="F8" s="16">
        <v>-8</v>
      </c>
      <c r="G8" s="12">
        <v>70</v>
      </c>
      <c r="H8" s="12">
        <v>51</v>
      </c>
      <c r="I8" s="12">
        <v>70</v>
      </c>
      <c r="J8" s="12">
        <v>75</v>
      </c>
      <c r="K8" s="12" t="s">
        <v>481</v>
      </c>
      <c r="L8" s="12">
        <v>68</v>
      </c>
      <c r="M8" s="12">
        <v>1.5029999999999999</v>
      </c>
      <c r="N8" s="12">
        <v>0.58099999999999996</v>
      </c>
      <c r="O8" s="14">
        <f t="shared" si="1"/>
        <v>2.5869191049913942</v>
      </c>
      <c r="P8" s="12">
        <v>0</v>
      </c>
      <c r="Q8" s="8" t="s">
        <v>432</v>
      </c>
      <c r="R8" s="8" t="s">
        <v>432</v>
      </c>
      <c r="S8" s="8" t="s">
        <v>460</v>
      </c>
      <c r="T8" s="7" t="str">
        <f t="shared" si="2"/>
        <v>OK</v>
      </c>
    </row>
    <row r="9" spans="1:20" ht="22.8">
      <c r="A9" s="7">
        <f t="shared" si="0"/>
        <v>3</v>
      </c>
      <c r="B9" s="16">
        <v>9</v>
      </c>
      <c r="C9" s="16">
        <v>6</v>
      </c>
      <c r="D9" s="12">
        <v>116</v>
      </c>
      <c r="E9" s="16">
        <v>-7</v>
      </c>
      <c r="F9" s="16">
        <v>-8</v>
      </c>
      <c r="G9" s="12">
        <v>70</v>
      </c>
      <c r="H9" s="12">
        <v>51</v>
      </c>
      <c r="I9" s="12">
        <v>70</v>
      </c>
      <c r="J9" s="12">
        <v>50</v>
      </c>
      <c r="K9" s="12" t="s">
        <v>482</v>
      </c>
      <c r="L9" s="12">
        <v>45.3</v>
      </c>
      <c r="M9" s="12">
        <v>1.002</v>
      </c>
      <c r="N9" s="12">
        <v>0.39</v>
      </c>
      <c r="O9" s="14">
        <f t="shared" si="1"/>
        <v>2.569230769230769</v>
      </c>
      <c r="P9" s="12">
        <v>0</v>
      </c>
      <c r="Q9" s="8" t="s">
        <v>432</v>
      </c>
      <c r="R9" s="8" t="s">
        <v>432</v>
      </c>
      <c r="S9" s="8" t="s">
        <v>460</v>
      </c>
      <c r="T9" s="7" t="str">
        <f t="shared" si="2"/>
        <v>OK</v>
      </c>
    </row>
    <row r="10" spans="1:20" ht="22.8">
      <c r="A10" s="7">
        <f t="shared" si="0"/>
        <v>4</v>
      </c>
      <c r="B10" s="16">
        <v>9</v>
      </c>
      <c r="C10" s="16">
        <v>7</v>
      </c>
      <c r="D10" s="12">
        <v>116</v>
      </c>
      <c r="E10" s="16">
        <v>-7</v>
      </c>
      <c r="F10" s="16">
        <v>-8</v>
      </c>
      <c r="G10" s="12">
        <v>70</v>
      </c>
      <c r="H10" s="12">
        <v>51</v>
      </c>
      <c r="I10" s="12">
        <v>70</v>
      </c>
      <c r="J10" s="12">
        <v>25</v>
      </c>
      <c r="K10" s="12" t="s">
        <v>483</v>
      </c>
      <c r="L10" s="12">
        <v>22.7</v>
      </c>
      <c r="M10" s="12">
        <v>0.501</v>
      </c>
      <c r="N10" s="12">
        <v>0.21099999999999999</v>
      </c>
      <c r="O10" s="14">
        <f t="shared" si="1"/>
        <v>2.3744075829383888</v>
      </c>
      <c r="P10" s="12">
        <v>0</v>
      </c>
      <c r="Q10" s="8" t="s">
        <v>432</v>
      </c>
      <c r="R10" s="8" t="s">
        <v>432</v>
      </c>
      <c r="S10" s="8" t="s">
        <v>460</v>
      </c>
      <c r="T10" s="7" t="str">
        <f t="shared" si="2"/>
        <v>OK</v>
      </c>
    </row>
    <row r="11" spans="1:20" ht="22.8">
      <c r="A11" s="7">
        <f t="shared" si="0"/>
        <v>5</v>
      </c>
      <c r="B11" s="16">
        <v>9</v>
      </c>
      <c r="C11" s="16">
        <v>3</v>
      </c>
      <c r="D11" s="12">
        <v>116</v>
      </c>
      <c r="E11" s="16">
        <v>-7</v>
      </c>
      <c r="F11" s="16">
        <v>-8</v>
      </c>
      <c r="G11" s="12">
        <v>70</v>
      </c>
      <c r="H11" s="12">
        <v>51</v>
      </c>
      <c r="I11" s="12">
        <v>75</v>
      </c>
      <c r="J11" s="12">
        <v>100</v>
      </c>
      <c r="K11" s="12" t="s">
        <v>480</v>
      </c>
      <c r="L11" s="12">
        <v>70.3</v>
      </c>
      <c r="M11" s="12">
        <v>1.9630000000000001</v>
      </c>
      <c r="N11" s="12">
        <v>0.81100000000000005</v>
      </c>
      <c r="O11" s="14">
        <f t="shared" si="1"/>
        <v>2.4204685573366214</v>
      </c>
      <c r="P11" s="12">
        <v>0</v>
      </c>
      <c r="Q11" s="8" t="s">
        <v>432</v>
      </c>
      <c r="R11" s="8" t="s">
        <v>432</v>
      </c>
      <c r="S11" s="8" t="s">
        <v>460</v>
      </c>
      <c r="T11" s="7" t="str">
        <f t="shared" si="2"/>
        <v>OK</v>
      </c>
    </row>
    <row r="12" spans="1:20" ht="22.8">
      <c r="A12" s="7">
        <f t="shared" si="0"/>
        <v>6</v>
      </c>
      <c r="B12" s="16">
        <v>9</v>
      </c>
      <c r="C12" s="16">
        <v>4</v>
      </c>
      <c r="D12" s="12">
        <v>116</v>
      </c>
      <c r="E12" s="16">
        <v>-7</v>
      </c>
      <c r="F12" s="16">
        <v>-8</v>
      </c>
      <c r="G12" s="12">
        <v>70</v>
      </c>
      <c r="H12" s="12">
        <v>51</v>
      </c>
      <c r="I12" s="12">
        <v>75</v>
      </c>
      <c r="J12" s="12">
        <v>75</v>
      </c>
      <c r="K12" s="12" t="s">
        <v>481</v>
      </c>
      <c r="L12" s="12">
        <v>52.7</v>
      </c>
      <c r="M12" s="12">
        <v>1.472</v>
      </c>
      <c r="N12" s="12">
        <v>0.59599999999999997</v>
      </c>
      <c r="O12" s="14">
        <f t="shared" si="1"/>
        <v>2.4697986577181208</v>
      </c>
      <c r="P12" s="12">
        <v>0</v>
      </c>
      <c r="Q12" s="8" t="s">
        <v>432</v>
      </c>
      <c r="R12" s="8" t="s">
        <v>432</v>
      </c>
      <c r="S12" s="8" t="s">
        <v>460</v>
      </c>
      <c r="T12" s="7" t="str">
        <f t="shared" si="2"/>
        <v>OK</v>
      </c>
    </row>
    <row r="13" spans="1:20" ht="22.8">
      <c r="A13" s="7">
        <f t="shared" si="0"/>
        <v>7</v>
      </c>
      <c r="B13" s="16">
        <v>9</v>
      </c>
      <c r="C13" s="16">
        <v>6</v>
      </c>
      <c r="D13" s="12">
        <v>116</v>
      </c>
      <c r="E13" s="16">
        <v>-7</v>
      </c>
      <c r="F13" s="16">
        <v>-8</v>
      </c>
      <c r="G13" s="12">
        <v>70</v>
      </c>
      <c r="H13" s="12">
        <v>51</v>
      </c>
      <c r="I13" s="12">
        <v>75</v>
      </c>
      <c r="J13" s="12">
        <v>50</v>
      </c>
      <c r="K13" s="12" t="s">
        <v>482</v>
      </c>
      <c r="L13" s="12">
        <v>35.1</v>
      </c>
      <c r="M13" s="12">
        <v>0.98099999999999998</v>
      </c>
      <c r="N13" s="12">
        <v>0.40100000000000002</v>
      </c>
      <c r="O13" s="14">
        <f t="shared" si="1"/>
        <v>2.446384039900249</v>
      </c>
      <c r="P13" s="12">
        <v>0</v>
      </c>
      <c r="Q13" s="8" t="s">
        <v>432</v>
      </c>
      <c r="R13" s="8" t="s">
        <v>432</v>
      </c>
      <c r="S13" s="8" t="s">
        <v>460</v>
      </c>
      <c r="T13" s="7" t="str">
        <f t="shared" si="2"/>
        <v>OK</v>
      </c>
    </row>
    <row r="14" spans="1:20" ht="22.8">
      <c r="A14" s="7">
        <f t="shared" si="0"/>
        <v>8</v>
      </c>
      <c r="B14" s="16">
        <v>9</v>
      </c>
      <c r="C14" s="16">
        <v>7</v>
      </c>
      <c r="D14" s="12">
        <v>116</v>
      </c>
      <c r="E14" s="16">
        <v>-7</v>
      </c>
      <c r="F14" s="16">
        <v>-8</v>
      </c>
      <c r="G14" s="12">
        <v>70</v>
      </c>
      <c r="H14" s="12">
        <v>51</v>
      </c>
      <c r="I14" s="12">
        <v>75</v>
      </c>
      <c r="J14" s="12">
        <v>25</v>
      </c>
      <c r="K14" s="12" t="s">
        <v>483</v>
      </c>
      <c r="L14" s="12">
        <v>17.600000000000001</v>
      </c>
      <c r="M14" s="12">
        <v>0.49099999999999999</v>
      </c>
      <c r="N14" s="12">
        <v>0.216</v>
      </c>
      <c r="O14" s="14">
        <f t="shared" si="1"/>
        <v>2.2731481481481479</v>
      </c>
      <c r="P14" s="12">
        <v>0</v>
      </c>
      <c r="Q14" s="8" t="s">
        <v>432</v>
      </c>
      <c r="R14" s="8" t="s">
        <v>432</v>
      </c>
      <c r="S14" s="8" t="s">
        <v>460</v>
      </c>
      <c r="T14" s="7" t="str">
        <f t="shared" si="2"/>
        <v>OK</v>
      </c>
    </row>
    <row r="15" spans="1:20" ht="22.8">
      <c r="A15" s="7">
        <f t="shared" si="0"/>
        <v>9</v>
      </c>
      <c r="B15" s="16">
        <v>9</v>
      </c>
      <c r="C15" s="16">
        <v>3</v>
      </c>
      <c r="D15" s="12">
        <v>116</v>
      </c>
      <c r="E15" s="16">
        <v>-7</v>
      </c>
      <c r="F15" s="16">
        <v>-8</v>
      </c>
      <c r="G15" s="12">
        <v>70</v>
      </c>
      <c r="H15" s="12">
        <v>51</v>
      </c>
      <c r="I15" s="12">
        <v>85</v>
      </c>
      <c r="J15" s="12">
        <v>100</v>
      </c>
      <c r="K15" s="12" t="s">
        <v>480</v>
      </c>
      <c r="L15" s="12">
        <v>47.5</v>
      </c>
      <c r="M15" s="12">
        <v>1.879</v>
      </c>
      <c r="N15" s="12">
        <v>0.84599999999999997</v>
      </c>
      <c r="O15" s="14">
        <f t="shared" si="1"/>
        <v>2.2210401891252958</v>
      </c>
      <c r="P15" s="12">
        <v>0</v>
      </c>
      <c r="Q15" s="8" t="s">
        <v>432</v>
      </c>
      <c r="R15" s="8" t="s">
        <v>432</v>
      </c>
      <c r="S15" s="8" t="s">
        <v>464</v>
      </c>
      <c r="T15" s="7" t="str">
        <f t="shared" si="2"/>
        <v>OK</v>
      </c>
    </row>
    <row r="16" spans="1:20" ht="22.8">
      <c r="A16" s="7">
        <f t="shared" si="0"/>
        <v>10</v>
      </c>
      <c r="B16" s="16">
        <v>9</v>
      </c>
      <c r="C16" s="16">
        <v>5</v>
      </c>
      <c r="D16" s="12">
        <v>116</v>
      </c>
      <c r="E16" s="16">
        <v>-7</v>
      </c>
      <c r="F16" s="16">
        <v>-8</v>
      </c>
      <c r="G16" s="12">
        <v>70</v>
      </c>
      <c r="H16" s="12">
        <v>51</v>
      </c>
      <c r="I16" s="12">
        <v>85</v>
      </c>
      <c r="J16" s="12">
        <v>75</v>
      </c>
      <c r="K16" s="12" t="s">
        <v>481</v>
      </c>
      <c r="L16" s="12">
        <v>35.6</v>
      </c>
      <c r="M16" s="12">
        <v>1.409</v>
      </c>
      <c r="N16" s="12">
        <v>0.622</v>
      </c>
      <c r="O16" s="14">
        <f t="shared" si="1"/>
        <v>2.265273311897106</v>
      </c>
      <c r="P16" s="12">
        <v>0</v>
      </c>
      <c r="Q16" s="8" t="s">
        <v>432</v>
      </c>
      <c r="R16" s="8" t="s">
        <v>432</v>
      </c>
      <c r="S16" s="8" t="s">
        <v>460</v>
      </c>
      <c r="T16" s="7" t="str">
        <f t="shared" si="2"/>
        <v>OK</v>
      </c>
    </row>
    <row r="17" spans="1:20" ht="22.8">
      <c r="A17" s="7">
        <f t="shared" si="0"/>
        <v>11</v>
      </c>
      <c r="B17" s="16">
        <v>9</v>
      </c>
      <c r="C17" s="16">
        <v>6</v>
      </c>
      <c r="D17" s="12">
        <v>116</v>
      </c>
      <c r="E17" s="16">
        <v>-7</v>
      </c>
      <c r="F17" s="16">
        <v>-8</v>
      </c>
      <c r="G17" s="12">
        <v>70</v>
      </c>
      <c r="H17" s="12">
        <v>51</v>
      </c>
      <c r="I17" s="12">
        <v>85</v>
      </c>
      <c r="J17" s="12">
        <v>50</v>
      </c>
      <c r="K17" s="12" t="s">
        <v>482</v>
      </c>
      <c r="L17" s="12">
        <v>23.7</v>
      </c>
      <c r="M17" s="12">
        <v>0.94</v>
      </c>
      <c r="N17" s="12">
        <v>0.41699999999999998</v>
      </c>
      <c r="O17" s="14">
        <f t="shared" si="1"/>
        <v>2.2541966426858511</v>
      </c>
      <c r="P17" s="12">
        <v>0</v>
      </c>
      <c r="Q17" s="8" t="s">
        <v>432</v>
      </c>
      <c r="R17" s="8" t="s">
        <v>432</v>
      </c>
      <c r="S17" s="8" t="s">
        <v>460</v>
      </c>
      <c r="T17" s="7" t="str">
        <f t="shared" si="2"/>
        <v>OK</v>
      </c>
    </row>
    <row r="18" spans="1:20" ht="22.8">
      <c r="A18" s="7">
        <f t="shared" si="0"/>
        <v>12</v>
      </c>
      <c r="B18" s="16">
        <v>9</v>
      </c>
      <c r="C18" s="16">
        <v>7</v>
      </c>
      <c r="D18" s="12">
        <v>116</v>
      </c>
      <c r="E18" s="16">
        <v>-7</v>
      </c>
      <c r="F18" s="16">
        <v>-8</v>
      </c>
      <c r="G18" s="12">
        <v>70</v>
      </c>
      <c r="H18" s="12">
        <v>51</v>
      </c>
      <c r="I18" s="12">
        <v>85</v>
      </c>
      <c r="J18" s="12">
        <v>25</v>
      </c>
      <c r="K18" s="12" t="s">
        <v>483</v>
      </c>
      <c r="L18" s="12">
        <v>11.9</v>
      </c>
      <c r="M18" s="12">
        <v>0.47</v>
      </c>
      <c r="N18" s="12">
        <v>0.224</v>
      </c>
      <c r="O18" s="14">
        <f t="shared" si="1"/>
        <v>2.0982142857142856</v>
      </c>
      <c r="P18" s="12">
        <v>0</v>
      </c>
      <c r="Q18" s="8" t="s">
        <v>432</v>
      </c>
      <c r="R18" s="8" t="s">
        <v>432</v>
      </c>
      <c r="S18" s="8" t="s">
        <v>460</v>
      </c>
      <c r="T18" s="7" t="str">
        <f t="shared" si="2"/>
        <v>OK</v>
      </c>
    </row>
    <row r="19" spans="1:20" ht="22.8">
      <c r="A19" s="7">
        <f t="shared" si="0"/>
        <v>13</v>
      </c>
      <c r="B19" s="16">
        <v>9</v>
      </c>
      <c r="C19" s="16">
        <v>3</v>
      </c>
      <c r="D19" s="12">
        <v>116</v>
      </c>
      <c r="E19" s="16">
        <v>-7</v>
      </c>
      <c r="F19" s="16">
        <v>-8</v>
      </c>
      <c r="G19" s="12">
        <v>70</v>
      </c>
      <c r="H19" s="12">
        <v>54</v>
      </c>
      <c r="I19" s="12">
        <v>68</v>
      </c>
      <c r="J19" s="12">
        <v>100</v>
      </c>
      <c r="K19" s="12" t="s">
        <v>480</v>
      </c>
      <c r="L19" s="12">
        <v>124</v>
      </c>
      <c r="M19" s="12">
        <v>2.0209999999999999</v>
      </c>
      <c r="N19" s="12">
        <v>0.78100000000000003</v>
      </c>
      <c r="O19" s="14">
        <f t="shared" si="1"/>
        <v>2.5877080665813059</v>
      </c>
      <c r="P19" s="12">
        <v>0</v>
      </c>
      <c r="Q19" s="8" t="s">
        <v>432</v>
      </c>
      <c r="R19" s="8" t="s">
        <v>432</v>
      </c>
      <c r="S19" s="8" t="s">
        <v>460</v>
      </c>
      <c r="T19" s="7" t="str">
        <f t="shared" si="2"/>
        <v>OK</v>
      </c>
    </row>
    <row r="20" spans="1:20" ht="22.8">
      <c r="A20" s="7">
        <f t="shared" si="0"/>
        <v>14</v>
      </c>
      <c r="B20" s="16">
        <v>9</v>
      </c>
      <c r="C20" s="16">
        <v>4</v>
      </c>
      <c r="D20" s="12">
        <v>116</v>
      </c>
      <c r="E20" s="16">
        <v>-7</v>
      </c>
      <c r="F20" s="16">
        <v>-8</v>
      </c>
      <c r="G20" s="12">
        <v>70</v>
      </c>
      <c r="H20" s="12">
        <v>54</v>
      </c>
      <c r="I20" s="12">
        <v>68</v>
      </c>
      <c r="J20" s="12">
        <v>75</v>
      </c>
      <c r="K20" s="12" t="s">
        <v>481</v>
      </c>
      <c r="L20" s="12">
        <v>93</v>
      </c>
      <c r="M20" s="12">
        <v>1.516</v>
      </c>
      <c r="N20" s="12">
        <v>0.57399999999999995</v>
      </c>
      <c r="O20" s="14">
        <f t="shared" si="1"/>
        <v>2.6411149825783973</v>
      </c>
      <c r="P20" s="12">
        <v>0</v>
      </c>
      <c r="Q20" s="8" t="s">
        <v>432</v>
      </c>
      <c r="R20" s="8" t="s">
        <v>432</v>
      </c>
      <c r="S20" s="8" t="s">
        <v>460</v>
      </c>
      <c r="T20" s="7" t="str">
        <f t="shared" si="2"/>
        <v>OK</v>
      </c>
    </row>
    <row r="21" spans="1:20" ht="22.8">
      <c r="A21" s="7">
        <f t="shared" si="0"/>
        <v>15</v>
      </c>
      <c r="B21" s="16">
        <v>9</v>
      </c>
      <c r="C21" s="16">
        <v>6</v>
      </c>
      <c r="D21" s="12">
        <v>116</v>
      </c>
      <c r="E21" s="16">
        <v>-7</v>
      </c>
      <c r="F21" s="16">
        <v>-8</v>
      </c>
      <c r="G21" s="12">
        <v>70</v>
      </c>
      <c r="H21" s="12">
        <v>54</v>
      </c>
      <c r="I21" s="12">
        <v>68</v>
      </c>
      <c r="J21" s="12">
        <v>50</v>
      </c>
      <c r="K21" s="12" t="s">
        <v>482</v>
      </c>
      <c r="L21" s="12">
        <v>62</v>
      </c>
      <c r="M21" s="12">
        <v>1.0109999999999999</v>
      </c>
      <c r="N21" s="12">
        <v>0.38600000000000001</v>
      </c>
      <c r="O21" s="14">
        <f t="shared" si="1"/>
        <v>2.6191709844559581</v>
      </c>
      <c r="P21" s="12">
        <v>0</v>
      </c>
      <c r="Q21" s="8" t="s">
        <v>432</v>
      </c>
      <c r="R21" s="8" t="s">
        <v>432</v>
      </c>
      <c r="S21" s="8" t="s">
        <v>460</v>
      </c>
      <c r="T21" s="7" t="str">
        <f t="shared" si="2"/>
        <v>OK</v>
      </c>
    </row>
    <row r="22" spans="1:20" ht="22.8">
      <c r="A22" s="7">
        <f t="shared" si="0"/>
        <v>16</v>
      </c>
      <c r="B22" s="16">
        <v>9</v>
      </c>
      <c r="C22" s="16">
        <v>7</v>
      </c>
      <c r="D22" s="12">
        <v>116</v>
      </c>
      <c r="E22" s="16">
        <v>-7</v>
      </c>
      <c r="F22" s="16">
        <v>-8</v>
      </c>
      <c r="G22" s="12">
        <v>70</v>
      </c>
      <c r="H22" s="12">
        <v>54</v>
      </c>
      <c r="I22" s="12">
        <v>68</v>
      </c>
      <c r="J22" s="12">
        <v>25</v>
      </c>
      <c r="K22" s="12" t="s">
        <v>483</v>
      </c>
      <c r="L22" s="12">
        <v>31</v>
      </c>
      <c r="M22" s="12">
        <v>0.505</v>
      </c>
      <c r="N22" s="12">
        <v>0.20799999999999999</v>
      </c>
      <c r="O22" s="14">
        <f t="shared" si="1"/>
        <v>2.4278846153846154</v>
      </c>
      <c r="P22" s="12">
        <v>0</v>
      </c>
      <c r="Q22" s="8" t="s">
        <v>432</v>
      </c>
      <c r="R22" s="8" t="s">
        <v>432</v>
      </c>
      <c r="S22" s="8" t="s">
        <v>460</v>
      </c>
      <c r="T22" s="7" t="str">
        <f t="shared" si="2"/>
        <v>OK</v>
      </c>
    </row>
    <row r="23" spans="1:20" ht="22.8">
      <c r="A23" s="7">
        <f t="shared" si="0"/>
        <v>17</v>
      </c>
      <c r="B23" s="16">
        <v>9</v>
      </c>
      <c r="C23" s="16">
        <v>3</v>
      </c>
      <c r="D23" s="12">
        <v>116</v>
      </c>
      <c r="E23" s="16">
        <v>0</v>
      </c>
      <c r="F23" s="16">
        <v>-3</v>
      </c>
      <c r="G23" s="12">
        <v>85</v>
      </c>
      <c r="H23" s="12">
        <v>51</v>
      </c>
      <c r="I23" s="12">
        <v>70</v>
      </c>
      <c r="J23" s="12">
        <v>100</v>
      </c>
      <c r="K23" s="12" t="s">
        <v>480</v>
      </c>
      <c r="L23" s="12">
        <v>96.3</v>
      </c>
      <c r="M23" s="12">
        <v>2.13</v>
      </c>
      <c r="N23" s="12">
        <v>0.80700000000000005</v>
      </c>
      <c r="O23" s="14">
        <f t="shared" si="1"/>
        <v>2.6394052044609664</v>
      </c>
      <c r="P23" s="12">
        <v>0</v>
      </c>
      <c r="Q23" s="8" t="s">
        <v>432</v>
      </c>
      <c r="R23" s="8" t="s">
        <v>432</v>
      </c>
      <c r="S23" s="8" t="s">
        <v>460</v>
      </c>
      <c r="T23" s="7" t="str">
        <f t="shared" si="2"/>
        <v>OK</v>
      </c>
    </row>
    <row r="24" spans="1:20" ht="22.8">
      <c r="A24" s="7">
        <f t="shared" si="0"/>
        <v>18</v>
      </c>
      <c r="B24" s="16">
        <v>9</v>
      </c>
      <c r="C24" s="16">
        <v>4</v>
      </c>
      <c r="D24" s="12">
        <v>116</v>
      </c>
      <c r="E24" s="16">
        <v>0</v>
      </c>
      <c r="F24" s="16">
        <v>-3</v>
      </c>
      <c r="G24" s="12">
        <v>85</v>
      </c>
      <c r="H24" s="12">
        <v>51</v>
      </c>
      <c r="I24" s="12">
        <v>70</v>
      </c>
      <c r="J24" s="12">
        <v>75</v>
      </c>
      <c r="K24" s="12" t="s">
        <v>481</v>
      </c>
      <c r="L24" s="12">
        <v>72.2</v>
      </c>
      <c r="M24" s="12">
        <v>1.597</v>
      </c>
      <c r="N24" s="12">
        <v>0.59299999999999997</v>
      </c>
      <c r="O24" s="14">
        <f t="shared" si="1"/>
        <v>2.6930860033726813</v>
      </c>
      <c r="P24" s="12">
        <v>0</v>
      </c>
      <c r="Q24" s="8" t="s">
        <v>432</v>
      </c>
      <c r="R24" s="8" t="s">
        <v>432</v>
      </c>
      <c r="S24" s="8" t="s">
        <v>460</v>
      </c>
      <c r="T24" s="7" t="str">
        <f t="shared" si="2"/>
        <v>OK</v>
      </c>
    </row>
    <row r="25" spans="1:20" ht="22.8">
      <c r="A25" s="7">
        <f t="shared" si="0"/>
        <v>19</v>
      </c>
      <c r="B25" s="16">
        <v>9</v>
      </c>
      <c r="C25" s="16">
        <v>6</v>
      </c>
      <c r="D25" s="12">
        <v>116</v>
      </c>
      <c r="E25" s="16">
        <v>0</v>
      </c>
      <c r="F25" s="16">
        <v>-3</v>
      </c>
      <c r="G25" s="12">
        <v>85</v>
      </c>
      <c r="H25" s="12">
        <v>51</v>
      </c>
      <c r="I25" s="12">
        <v>70</v>
      </c>
      <c r="J25" s="12">
        <v>50</v>
      </c>
      <c r="K25" s="12" t="s">
        <v>482</v>
      </c>
      <c r="L25" s="12">
        <v>48.2</v>
      </c>
      <c r="M25" s="12">
        <v>1.0649999999999999</v>
      </c>
      <c r="N25" s="12">
        <v>0.39800000000000002</v>
      </c>
      <c r="O25" s="14">
        <f t="shared" si="1"/>
        <v>2.6758793969849242</v>
      </c>
      <c r="P25" s="12">
        <v>0</v>
      </c>
      <c r="Q25" s="8" t="s">
        <v>432</v>
      </c>
      <c r="R25" s="8" t="s">
        <v>432</v>
      </c>
      <c r="S25" s="8" t="s">
        <v>460</v>
      </c>
      <c r="T25" s="7" t="str">
        <f t="shared" si="2"/>
        <v>OK</v>
      </c>
    </row>
    <row r="26" spans="1:20" ht="22.8">
      <c r="A26" s="7">
        <f t="shared" si="0"/>
        <v>20</v>
      </c>
      <c r="B26" s="16">
        <v>9</v>
      </c>
      <c r="C26" s="16">
        <v>7</v>
      </c>
      <c r="D26" s="12">
        <v>116</v>
      </c>
      <c r="E26" s="16">
        <v>0</v>
      </c>
      <c r="F26" s="16">
        <v>-3</v>
      </c>
      <c r="G26" s="12">
        <v>85</v>
      </c>
      <c r="H26" s="12">
        <v>51</v>
      </c>
      <c r="I26" s="12">
        <v>70</v>
      </c>
      <c r="J26" s="12">
        <v>25</v>
      </c>
      <c r="K26" s="12" t="s">
        <v>483</v>
      </c>
      <c r="L26" s="12">
        <v>24.1</v>
      </c>
      <c r="M26" s="12">
        <v>0.53200000000000003</v>
      </c>
      <c r="N26" s="12">
        <v>0.215</v>
      </c>
      <c r="O26" s="14">
        <f t="shared" si="1"/>
        <v>2.4744186046511629</v>
      </c>
      <c r="P26" s="12">
        <v>0</v>
      </c>
      <c r="Q26" s="8" t="s">
        <v>432</v>
      </c>
      <c r="R26" s="8" t="s">
        <v>432</v>
      </c>
      <c r="S26" s="8" t="s">
        <v>460</v>
      </c>
      <c r="T26" s="7" t="str">
        <f t="shared" si="2"/>
        <v>OK</v>
      </c>
    </row>
    <row r="27" spans="1:20" ht="22.8">
      <c r="A27" s="7">
        <f t="shared" si="0"/>
        <v>21</v>
      </c>
      <c r="B27" s="16">
        <v>9</v>
      </c>
      <c r="C27" s="16">
        <v>3</v>
      </c>
      <c r="D27" s="12">
        <v>116</v>
      </c>
      <c r="E27" s="16">
        <v>0</v>
      </c>
      <c r="F27" s="16">
        <v>-3</v>
      </c>
      <c r="G27" s="12">
        <v>85</v>
      </c>
      <c r="H27" s="12">
        <v>51</v>
      </c>
      <c r="I27" s="12">
        <v>75</v>
      </c>
      <c r="J27" s="12">
        <v>100</v>
      </c>
      <c r="K27" s="12" t="s">
        <v>480</v>
      </c>
      <c r="L27" s="12">
        <v>74.7</v>
      </c>
      <c r="M27" s="12">
        <v>2.0859999999999999</v>
      </c>
      <c r="N27" s="12">
        <v>0.83</v>
      </c>
      <c r="O27" s="14">
        <f t="shared" si="1"/>
        <v>2.5132530120481928</v>
      </c>
      <c r="P27" s="12">
        <v>0</v>
      </c>
      <c r="Q27" s="8" t="s">
        <v>432</v>
      </c>
      <c r="R27" s="8" t="s">
        <v>432</v>
      </c>
      <c r="S27" s="8" t="s">
        <v>460</v>
      </c>
      <c r="T27" s="7" t="str">
        <f t="shared" si="2"/>
        <v>OK</v>
      </c>
    </row>
    <row r="28" spans="1:20" ht="22.8">
      <c r="A28" s="7">
        <f t="shared" si="0"/>
        <v>22</v>
      </c>
      <c r="B28" s="16">
        <v>9</v>
      </c>
      <c r="C28" s="16">
        <v>4</v>
      </c>
      <c r="D28" s="12">
        <v>116</v>
      </c>
      <c r="E28" s="16">
        <v>0</v>
      </c>
      <c r="F28" s="16">
        <v>-3</v>
      </c>
      <c r="G28" s="12">
        <v>85</v>
      </c>
      <c r="H28" s="12">
        <v>51</v>
      </c>
      <c r="I28" s="12">
        <v>75</v>
      </c>
      <c r="J28" s="12">
        <v>75</v>
      </c>
      <c r="K28" s="12" t="s">
        <v>481</v>
      </c>
      <c r="L28" s="12">
        <v>56</v>
      </c>
      <c r="M28" s="12">
        <v>1.5640000000000001</v>
      </c>
      <c r="N28" s="12">
        <v>0.61</v>
      </c>
      <c r="O28" s="14">
        <f t="shared" si="1"/>
        <v>2.5639344262295083</v>
      </c>
      <c r="P28" s="12">
        <v>0</v>
      </c>
      <c r="Q28" s="8" t="s">
        <v>432</v>
      </c>
      <c r="R28" s="8" t="s">
        <v>432</v>
      </c>
      <c r="S28" s="8" t="s">
        <v>460</v>
      </c>
      <c r="T28" s="7" t="str">
        <f t="shared" si="2"/>
        <v>OK</v>
      </c>
    </row>
    <row r="29" spans="1:20" ht="22.8">
      <c r="A29" s="7">
        <f t="shared" si="0"/>
        <v>23</v>
      </c>
      <c r="B29" s="16">
        <v>9</v>
      </c>
      <c r="C29" s="16">
        <v>6</v>
      </c>
      <c r="D29" s="12">
        <v>116</v>
      </c>
      <c r="E29" s="16">
        <v>0</v>
      </c>
      <c r="F29" s="16">
        <v>-3</v>
      </c>
      <c r="G29" s="12">
        <v>85</v>
      </c>
      <c r="H29" s="12">
        <v>51</v>
      </c>
      <c r="I29" s="12">
        <v>75</v>
      </c>
      <c r="J29" s="12">
        <v>50</v>
      </c>
      <c r="K29" s="12" t="s">
        <v>482</v>
      </c>
      <c r="L29" s="12">
        <v>37.299999999999997</v>
      </c>
      <c r="M29" s="12">
        <v>1.0429999999999999</v>
      </c>
      <c r="N29" s="12">
        <v>0.41</v>
      </c>
      <c r="O29" s="14">
        <f t="shared" si="1"/>
        <v>2.5439024390243903</v>
      </c>
      <c r="P29" s="12">
        <v>0</v>
      </c>
      <c r="Q29" s="8" t="s">
        <v>432</v>
      </c>
      <c r="R29" s="8" t="s">
        <v>432</v>
      </c>
      <c r="S29" s="8" t="s">
        <v>460</v>
      </c>
      <c r="T29" s="7" t="str">
        <f t="shared" si="2"/>
        <v>OK</v>
      </c>
    </row>
    <row r="30" spans="1:20" ht="22.8">
      <c r="A30" s="7">
        <f t="shared" si="0"/>
        <v>24</v>
      </c>
      <c r="B30" s="16">
        <v>9</v>
      </c>
      <c r="C30" s="16">
        <v>7</v>
      </c>
      <c r="D30" s="12">
        <v>116</v>
      </c>
      <c r="E30" s="16">
        <v>0</v>
      </c>
      <c r="F30" s="16">
        <v>-3</v>
      </c>
      <c r="G30" s="12">
        <v>85</v>
      </c>
      <c r="H30" s="12">
        <v>51</v>
      </c>
      <c r="I30" s="12">
        <v>75</v>
      </c>
      <c r="J30" s="12">
        <v>25</v>
      </c>
      <c r="K30" s="12" t="s">
        <v>483</v>
      </c>
      <c r="L30" s="12">
        <v>18.7</v>
      </c>
      <c r="M30" s="12">
        <v>0.52100000000000002</v>
      </c>
      <c r="N30" s="12">
        <v>0.221</v>
      </c>
      <c r="O30" s="14">
        <f t="shared" si="1"/>
        <v>2.3574660633484164</v>
      </c>
      <c r="P30" s="12">
        <v>0</v>
      </c>
      <c r="Q30" s="8" t="s">
        <v>432</v>
      </c>
      <c r="R30" s="8" t="s">
        <v>432</v>
      </c>
      <c r="S30" s="8" t="s">
        <v>460</v>
      </c>
      <c r="T30" s="7" t="str">
        <f t="shared" si="2"/>
        <v>OK</v>
      </c>
    </row>
    <row r="31" spans="1:20" ht="22.8">
      <c r="A31" s="7">
        <f t="shared" si="0"/>
        <v>25</v>
      </c>
      <c r="B31" s="16">
        <v>9</v>
      </c>
      <c r="C31" s="16">
        <v>3</v>
      </c>
      <c r="D31" s="12">
        <v>116</v>
      </c>
      <c r="E31" s="16">
        <v>0</v>
      </c>
      <c r="F31" s="16">
        <v>-3</v>
      </c>
      <c r="G31" s="12">
        <v>85</v>
      </c>
      <c r="H31" s="12">
        <v>51</v>
      </c>
      <c r="I31" s="12">
        <v>85</v>
      </c>
      <c r="J31" s="12">
        <v>100</v>
      </c>
      <c r="K31" s="12" t="s">
        <v>480</v>
      </c>
      <c r="L31" s="12">
        <v>50.5</v>
      </c>
      <c r="M31" s="12">
        <v>1.9970000000000001</v>
      </c>
      <c r="N31" s="12">
        <v>0.86899999999999999</v>
      </c>
      <c r="O31" s="14">
        <f t="shared" si="1"/>
        <v>2.2980437284234756</v>
      </c>
      <c r="P31" s="12">
        <v>0</v>
      </c>
      <c r="Q31" s="8" t="s">
        <v>432</v>
      </c>
      <c r="R31" s="8" t="s">
        <v>432</v>
      </c>
      <c r="S31" s="8" t="s">
        <v>464</v>
      </c>
      <c r="T31" s="7" t="str">
        <f t="shared" si="2"/>
        <v>OK</v>
      </c>
    </row>
    <row r="32" spans="1:20" ht="22.8">
      <c r="A32" s="7">
        <f t="shared" si="0"/>
        <v>26</v>
      </c>
      <c r="B32" s="16">
        <v>9</v>
      </c>
      <c r="C32" s="16">
        <v>5</v>
      </c>
      <c r="D32" s="12">
        <v>116</v>
      </c>
      <c r="E32" s="16">
        <v>0</v>
      </c>
      <c r="F32" s="16">
        <v>-3</v>
      </c>
      <c r="G32" s="12">
        <v>85</v>
      </c>
      <c r="H32" s="12">
        <v>51</v>
      </c>
      <c r="I32" s="12">
        <v>85</v>
      </c>
      <c r="J32" s="12">
        <v>75</v>
      </c>
      <c r="K32" s="12" t="s">
        <v>481</v>
      </c>
      <c r="L32" s="12">
        <v>37.9</v>
      </c>
      <c r="M32" s="12">
        <v>1.498</v>
      </c>
      <c r="N32" s="12">
        <v>0.63800000000000001</v>
      </c>
      <c r="O32" s="14">
        <f t="shared" si="1"/>
        <v>2.3479623824451412</v>
      </c>
      <c r="P32" s="12">
        <v>0</v>
      </c>
      <c r="Q32" s="8" t="s">
        <v>432</v>
      </c>
      <c r="R32" s="8" t="s">
        <v>432</v>
      </c>
      <c r="S32" s="8" t="s">
        <v>460</v>
      </c>
      <c r="T32" s="7" t="str">
        <f t="shared" si="2"/>
        <v>OK</v>
      </c>
    </row>
    <row r="33" spans="1:20" ht="22.8">
      <c r="A33" s="7">
        <f t="shared" si="0"/>
        <v>27</v>
      </c>
      <c r="B33" s="16">
        <v>9</v>
      </c>
      <c r="C33" s="16">
        <v>6</v>
      </c>
      <c r="D33" s="12">
        <v>116</v>
      </c>
      <c r="E33" s="16">
        <v>0</v>
      </c>
      <c r="F33" s="16">
        <v>-3</v>
      </c>
      <c r="G33" s="12">
        <v>85</v>
      </c>
      <c r="H33" s="12">
        <v>51</v>
      </c>
      <c r="I33" s="12">
        <v>85</v>
      </c>
      <c r="J33" s="12">
        <v>50</v>
      </c>
      <c r="K33" s="12" t="s">
        <v>482</v>
      </c>
      <c r="L33" s="12">
        <v>25.2</v>
      </c>
      <c r="M33" s="12">
        <v>0.999</v>
      </c>
      <c r="N33" s="12">
        <v>0.42799999999999999</v>
      </c>
      <c r="O33" s="14">
        <f t="shared" si="1"/>
        <v>2.3341121495327104</v>
      </c>
      <c r="P33" s="12">
        <v>0</v>
      </c>
      <c r="Q33" s="8" t="s">
        <v>432</v>
      </c>
      <c r="R33" s="8" t="s">
        <v>432</v>
      </c>
      <c r="S33" s="8" t="s">
        <v>460</v>
      </c>
      <c r="T33" s="7" t="str">
        <f t="shared" si="2"/>
        <v>OK</v>
      </c>
    </row>
    <row r="34" spans="1:20" ht="22.8">
      <c r="A34" s="7">
        <f t="shared" si="0"/>
        <v>28</v>
      </c>
      <c r="B34" s="16">
        <v>9</v>
      </c>
      <c r="C34" s="16">
        <v>7</v>
      </c>
      <c r="D34" s="12">
        <v>116</v>
      </c>
      <c r="E34" s="16">
        <v>0</v>
      </c>
      <c r="F34" s="16">
        <v>-3</v>
      </c>
      <c r="G34" s="12">
        <v>85</v>
      </c>
      <c r="H34" s="12">
        <v>51</v>
      </c>
      <c r="I34" s="12">
        <v>85</v>
      </c>
      <c r="J34" s="12">
        <v>25</v>
      </c>
      <c r="K34" s="12" t="s">
        <v>483</v>
      </c>
      <c r="L34" s="12">
        <v>12.6</v>
      </c>
      <c r="M34" s="12">
        <v>0.499</v>
      </c>
      <c r="N34" s="12">
        <v>0.23</v>
      </c>
      <c r="O34" s="14">
        <f t="shared" si="1"/>
        <v>2.169565217391304</v>
      </c>
      <c r="P34" s="12">
        <v>0</v>
      </c>
      <c r="Q34" s="8" t="s">
        <v>432</v>
      </c>
      <c r="R34" s="8" t="s">
        <v>432</v>
      </c>
      <c r="S34" s="8" t="s">
        <v>460</v>
      </c>
      <c r="T34" s="7" t="str">
        <f t="shared" si="2"/>
        <v>OK</v>
      </c>
    </row>
    <row r="35" spans="1:20" ht="22.8">
      <c r="A35" s="7">
        <f t="shared" si="0"/>
        <v>29</v>
      </c>
      <c r="B35" s="16">
        <v>9</v>
      </c>
      <c r="C35" s="16">
        <v>3</v>
      </c>
      <c r="D35" s="12">
        <v>116</v>
      </c>
      <c r="E35" s="16">
        <v>0</v>
      </c>
      <c r="F35" s="16">
        <v>-3</v>
      </c>
      <c r="G35" s="12">
        <v>85</v>
      </c>
      <c r="H35" s="12">
        <v>54</v>
      </c>
      <c r="I35" s="12">
        <v>68</v>
      </c>
      <c r="J35" s="12">
        <v>100</v>
      </c>
      <c r="K35" s="12" t="s">
        <v>480</v>
      </c>
      <c r="L35" s="12">
        <v>131.80000000000001</v>
      </c>
      <c r="M35" s="12">
        <v>2.1469999999999998</v>
      </c>
      <c r="N35" s="12">
        <v>0.79700000000000004</v>
      </c>
      <c r="O35" s="14">
        <f t="shared" si="1"/>
        <v>2.6938519447929732</v>
      </c>
      <c r="P35" s="12">
        <v>0</v>
      </c>
      <c r="Q35" s="8" t="s">
        <v>432</v>
      </c>
      <c r="R35" s="8" t="s">
        <v>432</v>
      </c>
      <c r="S35" s="8" t="s">
        <v>460</v>
      </c>
      <c r="T35" s="7" t="str">
        <f t="shared" si="2"/>
        <v>OK</v>
      </c>
    </row>
    <row r="36" spans="1:20" ht="22.8">
      <c r="A36" s="7">
        <f t="shared" si="0"/>
        <v>30</v>
      </c>
      <c r="B36" s="16">
        <v>9</v>
      </c>
      <c r="C36" s="16">
        <v>4</v>
      </c>
      <c r="D36" s="12">
        <v>116</v>
      </c>
      <c r="E36" s="16">
        <v>0</v>
      </c>
      <c r="F36" s="16">
        <v>-3</v>
      </c>
      <c r="G36" s="12">
        <v>85</v>
      </c>
      <c r="H36" s="12">
        <v>54</v>
      </c>
      <c r="I36" s="12">
        <v>68</v>
      </c>
      <c r="J36" s="12">
        <v>75</v>
      </c>
      <c r="K36" s="12" t="s">
        <v>481</v>
      </c>
      <c r="L36" s="12">
        <v>98.8</v>
      </c>
      <c r="M36" s="12">
        <v>1.611</v>
      </c>
      <c r="N36" s="12">
        <v>0.58499999999999996</v>
      </c>
      <c r="O36" s="14">
        <f t="shared" si="1"/>
        <v>2.7538461538461538</v>
      </c>
      <c r="P36" s="12">
        <v>0</v>
      </c>
      <c r="Q36" s="8" t="s">
        <v>432</v>
      </c>
      <c r="R36" s="8" t="s">
        <v>432</v>
      </c>
      <c r="S36" s="8" t="s">
        <v>460</v>
      </c>
      <c r="T36" s="7" t="str">
        <f t="shared" si="2"/>
        <v>OK</v>
      </c>
    </row>
    <row r="37" spans="1:20" ht="22.8">
      <c r="A37" s="7">
        <f t="shared" si="0"/>
        <v>31</v>
      </c>
      <c r="B37" s="16">
        <v>9</v>
      </c>
      <c r="C37" s="16">
        <v>6</v>
      </c>
      <c r="D37" s="12">
        <v>116</v>
      </c>
      <c r="E37" s="16">
        <v>0</v>
      </c>
      <c r="F37" s="16">
        <v>-3</v>
      </c>
      <c r="G37" s="12">
        <v>85</v>
      </c>
      <c r="H37" s="12">
        <v>54</v>
      </c>
      <c r="I37" s="12">
        <v>68</v>
      </c>
      <c r="J37" s="12">
        <v>50</v>
      </c>
      <c r="K37" s="12" t="s">
        <v>482</v>
      </c>
      <c r="L37" s="12">
        <v>65.900000000000006</v>
      </c>
      <c r="M37" s="12">
        <v>1.0740000000000001</v>
      </c>
      <c r="N37" s="12">
        <v>0.39300000000000002</v>
      </c>
      <c r="O37" s="14">
        <f t="shared" si="1"/>
        <v>2.7328244274809159</v>
      </c>
      <c r="P37" s="12">
        <v>0</v>
      </c>
      <c r="Q37" s="8" t="s">
        <v>432</v>
      </c>
      <c r="R37" s="8" t="s">
        <v>432</v>
      </c>
      <c r="S37" s="8" t="s">
        <v>460</v>
      </c>
      <c r="T37" s="7" t="str">
        <f t="shared" si="2"/>
        <v>OK</v>
      </c>
    </row>
    <row r="38" spans="1:20" ht="22.8">
      <c r="A38" s="7">
        <f t="shared" si="0"/>
        <v>32</v>
      </c>
      <c r="B38" s="16">
        <v>9</v>
      </c>
      <c r="C38" s="16">
        <v>7</v>
      </c>
      <c r="D38" s="12">
        <v>116</v>
      </c>
      <c r="E38" s="16">
        <v>0</v>
      </c>
      <c r="F38" s="16">
        <v>-3</v>
      </c>
      <c r="G38" s="12">
        <v>85</v>
      </c>
      <c r="H38" s="12">
        <v>54</v>
      </c>
      <c r="I38" s="12">
        <v>68</v>
      </c>
      <c r="J38" s="12">
        <v>25</v>
      </c>
      <c r="K38" s="12" t="s">
        <v>483</v>
      </c>
      <c r="L38" s="12">
        <v>32.9</v>
      </c>
      <c r="M38" s="12">
        <v>0.53700000000000003</v>
      </c>
      <c r="N38" s="12">
        <v>0.21199999999999999</v>
      </c>
      <c r="O38" s="14">
        <f t="shared" si="1"/>
        <v>2.5330188679245285</v>
      </c>
      <c r="P38" s="12">
        <v>0</v>
      </c>
      <c r="Q38" s="8" t="s">
        <v>432</v>
      </c>
      <c r="R38" s="8" t="s">
        <v>432</v>
      </c>
      <c r="S38" s="8" t="s">
        <v>460</v>
      </c>
      <c r="T38" s="7" t="str">
        <f t="shared" si="2"/>
        <v>OK</v>
      </c>
    </row>
    <row r="39" spans="1:20" ht="22.8">
      <c r="A39" s="7">
        <f t="shared" si="0"/>
        <v>33</v>
      </c>
      <c r="B39" s="16">
        <v>11</v>
      </c>
      <c r="C39" s="16">
        <v>5</v>
      </c>
      <c r="D39" s="12">
        <v>116</v>
      </c>
      <c r="E39" s="16">
        <v>-3</v>
      </c>
      <c r="F39" s="16">
        <v>-4</v>
      </c>
      <c r="G39" s="12">
        <v>70</v>
      </c>
      <c r="H39" s="12">
        <v>51</v>
      </c>
      <c r="I39" s="12">
        <v>70</v>
      </c>
      <c r="J39" s="12">
        <v>100</v>
      </c>
      <c r="K39" s="12" t="s">
        <v>480</v>
      </c>
      <c r="L39" s="12">
        <v>95.3</v>
      </c>
      <c r="M39" s="12">
        <v>2.1080000000000001</v>
      </c>
      <c r="N39" s="12">
        <v>0.80100000000000005</v>
      </c>
      <c r="O39" s="14">
        <f t="shared" si="1"/>
        <v>2.6317103620474405</v>
      </c>
      <c r="P39" s="12">
        <v>0</v>
      </c>
      <c r="Q39" s="8" t="s">
        <v>432</v>
      </c>
      <c r="R39" s="8" t="s">
        <v>432</v>
      </c>
      <c r="S39" s="8" t="s">
        <v>460</v>
      </c>
      <c r="T39" s="7" t="str">
        <f t="shared" si="2"/>
        <v>OK</v>
      </c>
    </row>
    <row r="40" spans="1:20" ht="22.8">
      <c r="A40" s="7">
        <f t="shared" si="0"/>
        <v>34</v>
      </c>
      <c r="B40" s="16">
        <v>11</v>
      </c>
      <c r="C40" s="16">
        <v>6</v>
      </c>
      <c r="D40" s="12">
        <v>116</v>
      </c>
      <c r="E40" s="16">
        <v>-3</v>
      </c>
      <c r="F40" s="16">
        <v>-4</v>
      </c>
      <c r="G40" s="12">
        <v>70</v>
      </c>
      <c r="H40" s="12">
        <v>51</v>
      </c>
      <c r="I40" s="12">
        <v>70</v>
      </c>
      <c r="J40" s="12">
        <v>75</v>
      </c>
      <c r="K40" s="12" t="s">
        <v>481</v>
      </c>
      <c r="L40" s="12">
        <v>71.5</v>
      </c>
      <c r="M40" s="12">
        <v>1.581</v>
      </c>
      <c r="N40" s="12">
        <v>0.58799999999999997</v>
      </c>
      <c r="O40" s="14">
        <f t="shared" si="1"/>
        <v>2.6887755102040818</v>
      </c>
      <c r="P40" s="12">
        <v>0</v>
      </c>
      <c r="Q40" s="8" t="s">
        <v>432</v>
      </c>
      <c r="R40" s="8" t="s">
        <v>432</v>
      </c>
      <c r="S40" s="8" t="s">
        <v>460</v>
      </c>
      <c r="T40" s="7" t="str">
        <f t="shared" si="2"/>
        <v>OK</v>
      </c>
    </row>
    <row r="41" spans="1:20" ht="22.8">
      <c r="A41" s="7">
        <f t="shared" si="0"/>
        <v>35</v>
      </c>
      <c r="B41" s="16">
        <v>11</v>
      </c>
      <c r="C41" s="16">
        <v>7</v>
      </c>
      <c r="D41" s="12">
        <v>116</v>
      </c>
      <c r="E41" s="16">
        <v>-3</v>
      </c>
      <c r="F41" s="16">
        <v>-4</v>
      </c>
      <c r="G41" s="12">
        <v>70</v>
      </c>
      <c r="H41" s="12">
        <v>51</v>
      </c>
      <c r="I41" s="12">
        <v>70</v>
      </c>
      <c r="J41" s="12">
        <v>50</v>
      </c>
      <c r="K41" s="12" t="s">
        <v>482</v>
      </c>
      <c r="L41" s="12">
        <v>47.7</v>
      </c>
      <c r="M41" s="12">
        <v>1.054</v>
      </c>
      <c r="N41" s="12">
        <v>0.39500000000000002</v>
      </c>
      <c r="O41" s="14">
        <f t="shared" si="1"/>
        <v>2.6683544303797468</v>
      </c>
      <c r="P41" s="12">
        <v>0</v>
      </c>
      <c r="Q41" s="8" t="s">
        <v>432</v>
      </c>
      <c r="R41" s="8" t="s">
        <v>432</v>
      </c>
      <c r="S41" s="8" t="s">
        <v>460</v>
      </c>
      <c r="T41" s="7" t="str">
        <f t="shared" si="2"/>
        <v>OK</v>
      </c>
    </row>
    <row r="42" spans="1:20" ht="22.8">
      <c r="A42" s="7">
        <f t="shared" si="0"/>
        <v>36</v>
      </c>
      <c r="B42" s="16">
        <v>11</v>
      </c>
      <c r="C42" s="16">
        <v>9</v>
      </c>
      <c r="D42" s="12">
        <v>116</v>
      </c>
      <c r="E42" s="16">
        <v>-3</v>
      </c>
      <c r="F42" s="16">
        <v>-4</v>
      </c>
      <c r="G42" s="12">
        <v>70</v>
      </c>
      <c r="H42" s="12">
        <v>51</v>
      </c>
      <c r="I42" s="12">
        <v>70</v>
      </c>
      <c r="J42" s="12">
        <v>25</v>
      </c>
      <c r="K42" s="12" t="s">
        <v>483</v>
      </c>
      <c r="L42" s="12">
        <v>23.8</v>
      </c>
      <c r="M42" s="12">
        <v>0.52700000000000002</v>
      </c>
      <c r="N42" s="12">
        <v>0.21299999999999999</v>
      </c>
      <c r="O42" s="14">
        <f t="shared" si="1"/>
        <v>2.4741784037558685</v>
      </c>
      <c r="P42" s="12">
        <v>0</v>
      </c>
      <c r="Q42" s="8" t="s">
        <v>432</v>
      </c>
      <c r="R42" s="8" t="s">
        <v>432</v>
      </c>
      <c r="S42" s="8" t="s">
        <v>460</v>
      </c>
      <c r="T42" s="7" t="str">
        <f t="shared" si="2"/>
        <v>OK</v>
      </c>
    </row>
    <row r="43" spans="1:20" ht="22.8">
      <c r="A43" s="7">
        <f t="shared" si="0"/>
        <v>37</v>
      </c>
      <c r="B43" s="16">
        <v>11</v>
      </c>
      <c r="C43" s="16">
        <v>5</v>
      </c>
      <c r="D43" s="12">
        <v>116</v>
      </c>
      <c r="E43" s="16">
        <v>-3</v>
      </c>
      <c r="F43" s="16">
        <v>-4</v>
      </c>
      <c r="G43" s="12">
        <v>70</v>
      </c>
      <c r="H43" s="12">
        <v>51</v>
      </c>
      <c r="I43" s="12">
        <v>75</v>
      </c>
      <c r="J43" s="12">
        <v>100</v>
      </c>
      <c r="K43" s="12" t="s">
        <v>480</v>
      </c>
      <c r="L43" s="12">
        <v>73.900000000000006</v>
      </c>
      <c r="M43" s="12">
        <v>2.0640000000000001</v>
      </c>
      <c r="N43" s="12">
        <v>0.82399999999999995</v>
      </c>
      <c r="O43" s="14">
        <f t="shared" si="1"/>
        <v>2.5048543689320391</v>
      </c>
      <c r="P43" s="12">
        <v>0</v>
      </c>
      <c r="Q43" s="8" t="s">
        <v>432</v>
      </c>
      <c r="R43" s="8" t="s">
        <v>432</v>
      </c>
      <c r="S43" s="8" t="s">
        <v>460</v>
      </c>
      <c r="T43" s="7" t="str">
        <f t="shared" si="2"/>
        <v>OK</v>
      </c>
    </row>
    <row r="44" spans="1:20" ht="22.8">
      <c r="A44" s="7">
        <f t="shared" si="0"/>
        <v>38</v>
      </c>
      <c r="B44" s="16">
        <v>11</v>
      </c>
      <c r="C44" s="16">
        <v>6</v>
      </c>
      <c r="D44" s="12">
        <v>116</v>
      </c>
      <c r="E44" s="16">
        <v>-3</v>
      </c>
      <c r="F44" s="16">
        <v>-4</v>
      </c>
      <c r="G44" s="12">
        <v>70</v>
      </c>
      <c r="H44" s="12">
        <v>51</v>
      </c>
      <c r="I44" s="12">
        <v>75</v>
      </c>
      <c r="J44" s="12">
        <v>75</v>
      </c>
      <c r="K44" s="12" t="s">
        <v>481</v>
      </c>
      <c r="L44" s="12">
        <v>55.4</v>
      </c>
      <c r="M44" s="12">
        <v>1.548</v>
      </c>
      <c r="N44" s="12">
        <v>0.60499999999999998</v>
      </c>
      <c r="O44" s="14">
        <f t="shared" si="1"/>
        <v>2.5586776859504132</v>
      </c>
      <c r="P44" s="12">
        <v>0</v>
      </c>
      <c r="Q44" s="8" t="s">
        <v>432</v>
      </c>
      <c r="R44" s="8" t="s">
        <v>432</v>
      </c>
      <c r="S44" s="8" t="s">
        <v>460</v>
      </c>
      <c r="T44" s="7" t="str">
        <f t="shared" si="2"/>
        <v>OK</v>
      </c>
    </row>
    <row r="45" spans="1:20" ht="22.8">
      <c r="A45" s="7">
        <f t="shared" si="0"/>
        <v>39</v>
      </c>
      <c r="B45" s="16">
        <v>11</v>
      </c>
      <c r="C45" s="16">
        <v>8</v>
      </c>
      <c r="D45" s="12">
        <v>116</v>
      </c>
      <c r="E45" s="16">
        <v>-3</v>
      </c>
      <c r="F45" s="16">
        <v>-4</v>
      </c>
      <c r="G45" s="12">
        <v>70</v>
      </c>
      <c r="H45" s="12">
        <v>51</v>
      </c>
      <c r="I45" s="12">
        <v>75</v>
      </c>
      <c r="J45" s="12">
        <v>50</v>
      </c>
      <c r="K45" s="12" t="s">
        <v>482</v>
      </c>
      <c r="L45" s="12">
        <v>36.9</v>
      </c>
      <c r="M45" s="12">
        <v>1.032</v>
      </c>
      <c r="N45" s="12">
        <v>0.40699999999999997</v>
      </c>
      <c r="O45" s="14">
        <f t="shared" si="1"/>
        <v>2.5356265356265357</v>
      </c>
      <c r="P45" s="12">
        <v>0</v>
      </c>
      <c r="Q45" s="8" t="s">
        <v>432</v>
      </c>
      <c r="R45" s="8" t="s">
        <v>432</v>
      </c>
      <c r="S45" s="8" t="s">
        <v>460</v>
      </c>
      <c r="T45" s="7" t="str">
        <f t="shared" si="2"/>
        <v>OK</v>
      </c>
    </row>
    <row r="46" spans="1:20" ht="22.8">
      <c r="A46" s="7">
        <f t="shared" si="0"/>
        <v>40</v>
      </c>
      <c r="B46" s="16">
        <v>11</v>
      </c>
      <c r="C46" s="16">
        <v>9</v>
      </c>
      <c r="D46" s="12">
        <v>116</v>
      </c>
      <c r="E46" s="16">
        <v>-3</v>
      </c>
      <c r="F46" s="16">
        <v>-4</v>
      </c>
      <c r="G46" s="12">
        <v>70</v>
      </c>
      <c r="H46" s="12">
        <v>51</v>
      </c>
      <c r="I46" s="12">
        <v>75</v>
      </c>
      <c r="J46" s="12">
        <v>25</v>
      </c>
      <c r="K46" s="12" t="s">
        <v>483</v>
      </c>
      <c r="L46" s="12">
        <v>18.5</v>
      </c>
      <c r="M46" s="12">
        <v>0.51600000000000001</v>
      </c>
      <c r="N46" s="12">
        <v>0.219</v>
      </c>
      <c r="O46" s="14">
        <f t="shared" si="1"/>
        <v>2.3561643835616439</v>
      </c>
      <c r="P46" s="12">
        <v>0</v>
      </c>
      <c r="Q46" s="8" t="s">
        <v>432</v>
      </c>
      <c r="R46" s="8" t="s">
        <v>432</v>
      </c>
      <c r="S46" s="8" t="s">
        <v>460</v>
      </c>
      <c r="T46" s="7" t="str">
        <f t="shared" si="2"/>
        <v>OK</v>
      </c>
    </row>
    <row r="47" spans="1:20" ht="22.8">
      <c r="A47" s="7">
        <f t="shared" si="0"/>
        <v>41</v>
      </c>
      <c r="B47" s="16">
        <v>11</v>
      </c>
      <c r="C47" s="16">
        <v>5</v>
      </c>
      <c r="D47" s="12">
        <v>116</v>
      </c>
      <c r="E47" s="16">
        <v>-3</v>
      </c>
      <c r="F47" s="16">
        <v>-4</v>
      </c>
      <c r="G47" s="12">
        <v>70</v>
      </c>
      <c r="H47" s="12">
        <v>51</v>
      </c>
      <c r="I47" s="12">
        <v>85</v>
      </c>
      <c r="J47" s="12">
        <v>100</v>
      </c>
      <c r="K47" s="12" t="s">
        <v>480</v>
      </c>
      <c r="L47" s="12">
        <v>49.9</v>
      </c>
      <c r="M47" s="12">
        <v>1.976</v>
      </c>
      <c r="N47" s="12">
        <v>0.86199999999999999</v>
      </c>
      <c r="O47" s="14">
        <f t="shared" si="1"/>
        <v>2.2923433874709978</v>
      </c>
      <c r="P47" s="12">
        <v>0</v>
      </c>
      <c r="Q47" s="8" t="s">
        <v>432</v>
      </c>
      <c r="R47" s="8" t="s">
        <v>432</v>
      </c>
      <c r="S47" s="8" t="s">
        <v>460</v>
      </c>
      <c r="T47" s="7" t="str">
        <f t="shared" si="2"/>
        <v>OK</v>
      </c>
    </row>
    <row r="48" spans="1:20" ht="22.8">
      <c r="A48" s="7">
        <f t="shared" si="0"/>
        <v>42</v>
      </c>
      <c r="B48" s="16">
        <v>11</v>
      </c>
      <c r="C48" s="16">
        <v>7</v>
      </c>
      <c r="D48" s="12">
        <v>116</v>
      </c>
      <c r="E48" s="16">
        <v>-3</v>
      </c>
      <c r="F48" s="16">
        <v>-4</v>
      </c>
      <c r="G48" s="12">
        <v>70</v>
      </c>
      <c r="H48" s="12">
        <v>51</v>
      </c>
      <c r="I48" s="12">
        <v>85</v>
      </c>
      <c r="J48" s="12">
        <v>75</v>
      </c>
      <c r="K48" s="12" t="s">
        <v>481</v>
      </c>
      <c r="L48" s="12">
        <v>37.5</v>
      </c>
      <c r="M48" s="12">
        <v>1.482</v>
      </c>
      <c r="N48" s="12">
        <v>0.63300000000000001</v>
      </c>
      <c r="O48" s="14">
        <f t="shared" si="1"/>
        <v>2.3412322274881516</v>
      </c>
      <c r="P48" s="12">
        <v>0</v>
      </c>
      <c r="Q48" s="8" t="s">
        <v>432</v>
      </c>
      <c r="R48" s="8" t="s">
        <v>432</v>
      </c>
      <c r="S48" s="8" t="s">
        <v>460</v>
      </c>
      <c r="T48" s="7" t="str">
        <f t="shared" si="2"/>
        <v>OK</v>
      </c>
    </row>
    <row r="49" spans="1:20" ht="22.8">
      <c r="A49" s="7">
        <f t="shared" si="0"/>
        <v>43</v>
      </c>
      <c r="B49" s="16">
        <v>11</v>
      </c>
      <c r="C49" s="16">
        <v>8</v>
      </c>
      <c r="D49" s="12">
        <v>116</v>
      </c>
      <c r="E49" s="16">
        <v>-3</v>
      </c>
      <c r="F49" s="16">
        <v>-4</v>
      </c>
      <c r="G49" s="12">
        <v>70</v>
      </c>
      <c r="H49" s="12">
        <v>51</v>
      </c>
      <c r="I49" s="12">
        <v>85</v>
      </c>
      <c r="J49" s="12">
        <v>50</v>
      </c>
      <c r="K49" s="12" t="s">
        <v>482</v>
      </c>
      <c r="L49" s="12">
        <v>25</v>
      </c>
      <c r="M49" s="12">
        <v>0.98799999999999999</v>
      </c>
      <c r="N49" s="12">
        <v>0.42499999999999999</v>
      </c>
      <c r="O49" s="14">
        <f t="shared" si="1"/>
        <v>2.3247058823529412</v>
      </c>
      <c r="P49" s="12">
        <v>0</v>
      </c>
      <c r="Q49" s="8" t="s">
        <v>432</v>
      </c>
      <c r="R49" s="8" t="s">
        <v>432</v>
      </c>
      <c r="S49" s="8" t="s">
        <v>460</v>
      </c>
      <c r="T49" s="7" t="str">
        <f t="shared" si="2"/>
        <v>OK</v>
      </c>
    </row>
    <row r="50" spans="1:20" ht="22.8">
      <c r="A50" s="7">
        <f t="shared" si="0"/>
        <v>44</v>
      </c>
      <c r="B50" s="16">
        <v>11</v>
      </c>
      <c r="C50" s="16">
        <v>9</v>
      </c>
      <c r="D50" s="12">
        <v>116</v>
      </c>
      <c r="E50" s="16">
        <v>-3</v>
      </c>
      <c r="F50" s="16">
        <v>-4</v>
      </c>
      <c r="G50" s="12">
        <v>70</v>
      </c>
      <c r="H50" s="12">
        <v>51</v>
      </c>
      <c r="I50" s="12">
        <v>85</v>
      </c>
      <c r="J50" s="12">
        <v>25</v>
      </c>
      <c r="K50" s="12" t="s">
        <v>483</v>
      </c>
      <c r="L50" s="12">
        <v>12.5</v>
      </c>
      <c r="M50" s="12">
        <v>0.49399999999999999</v>
      </c>
      <c r="N50" s="12">
        <v>0.22900000000000001</v>
      </c>
      <c r="O50" s="14">
        <f t="shared" si="1"/>
        <v>2.1572052401746724</v>
      </c>
      <c r="P50" s="12">
        <v>0</v>
      </c>
      <c r="Q50" s="8" t="s">
        <v>432</v>
      </c>
      <c r="R50" s="8" t="s">
        <v>432</v>
      </c>
      <c r="S50" s="8" t="s">
        <v>460</v>
      </c>
      <c r="T50" s="7" t="str">
        <f t="shared" si="2"/>
        <v>OK</v>
      </c>
    </row>
    <row r="51" spans="1:20" ht="22.8">
      <c r="A51" s="7">
        <f t="shared" si="0"/>
        <v>45</v>
      </c>
      <c r="B51" s="16">
        <v>11</v>
      </c>
      <c r="C51" s="16">
        <v>4</v>
      </c>
      <c r="D51" s="12">
        <v>116</v>
      </c>
      <c r="E51" s="16">
        <v>-3</v>
      </c>
      <c r="F51" s="16">
        <v>-4</v>
      </c>
      <c r="G51" s="12">
        <v>70</v>
      </c>
      <c r="H51" s="12">
        <v>54</v>
      </c>
      <c r="I51" s="12">
        <v>68</v>
      </c>
      <c r="J51" s="12">
        <v>100</v>
      </c>
      <c r="K51" s="12" t="s">
        <v>480</v>
      </c>
      <c r="L51" s="12">
        <v>130.4</v>
      </c>
      <c r="M51" s="12">
        <v>2.125</v>
      </c>
      <c r="N51" s="12">
        <v>0.79100000000000004</v>
      </c>
      <c r="O51" s="14">
        <f t="shared" si="1"/>
        <v>2.6864728192161818</v>
      </c>
      <c r="P51" s="12">
        <v>0</v>
      </c>
      <c r="Q51" s="8" t="s">
        <v>432</v>
      </c>
      <c r="R51" s="8" t="s">
        <v>432</v>
      </c>
      <c r="S51" s="8" t="s">
        <v>460</v>
      </c>
      <c r="T51" s="7" t="str">
        <f t="shared" si="2"/>
        <v>OK</v>
      </c>
    </row>
    <row r="52" spans="1:20" ht="22.8">
      <c r="A52" s="7">
        <f t="shared" si="0"/>
        <v>46</v>
      </c>
      <c r="B52" s="16">
        <v>11</v>
      </c>
      <c r="C52" s="16">
        <v>6</v>
      </c>
      <c r="D52" s="12">
        <v>116</v>
      </c>
      <c r="E52" s="16">
        <v>-3</v>
      </c>
      <c r="F52" s="16">
        <v>-4</v>
      </c>
      <c r="G52" s="12">
        <v>70</v>
      </c>
      <c r="H52" s="12">
        <v>54</v>
      </c>
      <c r="I52" s="12">
        <v>68</v>
      </c>
      <c r="J52" s="12">
        <v>75</v>
      </c>
      <c r="K52" s="12" t="s">
        <v>481</v>
      </c>
      <c r="L52" s="12">
        <v>97.8</v>
      </c>
      <c r="M52" s="12">
        <v>1.5940000000000001</v>
      </c>
      <c r="N52" s="12">
        <v>0.58099999999999996</v>
      </c>
      <c r="O52" s="14">
        <f t="shared" si="1"/>
        <v>2.7435456110154908</v>
      </c>
      <c r="P52" s="12">
        <v>0</v>
      </c>
      <c r="Q52" s="8" t="s">
        <v>432</v>
      </c>
      <c r="R52" s="8" t="s">
        <v>432</v>
      </c>
      <c r="S52" s="8" t="s">
        <v>460</v>
      </c>
      <c r="T52" s="7" t="str">
        <f t="shared" si="2"/>
        <v>OK</v>
      </c>
    </row>
    <row r="53" spans="1:20" ht="22.8">
      <c r="A53" s="7">
        <f t="shared" si="0"/>
        <v>47</v>
      </c>
      <c r="B53" s="16">
        <v>11</v>
      </c>
      <c r="C53" s="16">
        <v>7</v>
      </c>
      <c r="D53" s="12">
        <v>116</v>
      </c>
      <c r="E53" s="16">
        <v>-3</v>
      </c>
      <c r="F53" s="16">
        <v>-4</v>
      </c>
      <c r="G53" s="12">
        <v>70</v>
      </c>
      <c r="H53" s="12">
        <v>54</v>
      </c>
      <c r="I53" s="12">
        <v>68</v>
      </c>
      <c r="J53" s="12">
        <v>50</v>
      </c>
      <c r="K53" s="12" t="s">
        <v>482</v>
      </c>
      <c r="L53" s="12">
        <v>65.2</v>
      </c>
      <c r="M53" s="12">
        <v>1.0629999999999999</v>
      </c>
      <c r="N53" s="12">
        <v>0.39</v>
      </c>
      <c r="O53" s="14">
        <f t="shared" si="1"/>
        <v>2.7256410256410253</v>
      </c>
      <c r="P53" s="12">
        <v>0</v>
      </c>
      <c r="Q53" s="8" t="s">
        <v>432</v>
      </c>
      <c r="R53" s="8" t="s">
        <v>432</v>
      </c>
      <c r="S53" s="8" t="s">
        <v>460</v>
      </c>
      <c r="T53" s="7" t="str">
        <f t="shared" si="2"/>
        <v>OK</v>
      </c>
    </row>
    <row r="54" spans="1:20" ht="22.8">
      <c r="A54" s="7">
        <f t="shared" si="0"/>
        <v>48</v>
      </c>
      <c r="B54" s="16">
        <v>11</v>
      </c>
      <c r="C54" s="16">
        <v>9</v>
      </c>
      <c r="D54" s="12">
        <v>116</v>
      </c>
      <c r="E54" s="16">
        <v>-3</v>
      </c>
      <c r="F54" s="16">
        <v>-4</v>
      </c>
      <c r="G54" s="12">
        <v>70</v>
      </c>
      <c r="H54" s="12">
        <v>54</v>
      </c>
      <c r="I54" s="12">
        <v>68</v>
      </c>
      <c r="J54" s="12">
        <v>25</v>
      </c>
      <c r="K54" s="12" t="s">
        <v>483</v>
      </c>
      <c r="L54" s="12">
        <v>32.6</v>
      </c>
      <c r="M54" s="12">
        <v>0.53100000000000003</v>
      </c>
      <c r="N54" s="12">
        <v>0.21099999999999999</v>
      </c>
      <c r="O54" s="14">
        <f t="shared" si="1"/>
        <v>2.5165876777251186</v>
      </c>
      <c r="P54" s="12">
        <v>0</v>
      </c>
      <c r="Q54" s="8" t="s">
        <v>432</v>
      </c>
      <c r="R54" s="8" t="s">
        <v>432</v>
      </c>
      <c r="S54" s="8" t="s">
        <v>460</v>
      </c>
      <c r="T54" s="7" t="str">
        <f t="shared" si="2"/>
        <v>OK</v>
      </c>
    </row>
    <row r="55" spans="1:20" ht="22.8">
      <c r="A55" s="7">
        <f t="shared" si="0"/>
        <v>49</v>
      </c>
      <c r="B55" s="16">
        <v>13</v>
      </c>
      <c r="C55" s="16">
        <v>6</v>
      </c>
      <c r="D55" s="12">
        <v>116</v>
      </c>
      <c r="E55" s="16">
        <v>2</v>
      </c>
      <c r="F55" s="16">
        <v>-1</v>
      </c>
      <c r="G55" s="12">
        <v>85</v>
      </c>
      <c r="H55" s="12">
        <v>51</v>
      </c>
      <c r="I55" s="12">
        <v>70</v>
      </c>
      <c r="J55" s="12">
        <v>100</v>
      </c>
      <c r="K55" s="12" t="s">
        <v>480</v>
      </c>
      <c r="L55" s="12">
        <v>100.8</v>
      </c>
      <c r="M55" s="12">
        <v>2.2290000000000001</v>
      </c>
      <c r="N55" s="12">
        <v>0.80900000000000005</v>
      </c>
      <c r="O55" s="14">
        <f t="shared" si="1"/>
        <v>2.7552533992583434</v>
      </c>
      <c r="P55" s="12">
        <v>0</v>
      </c>
      <c r="Q55" s="8" t="s">
        <v>432</v>
      </c>
      <c r="R55" s="8" t="s">
        <v>432</v>
      </c>
      <c r="S55" s="8" t="s">
        <v>460</v>
      </c>
      <c r="T55" s="7" t="str">
        <f t="shared" si="2"/>
        <v>OK</v>
      </c>
    </row>
    <row r="56" spans="1:20" ht="22.8">
      <c r="A56" s="7">
        <f t="shared" si="0"/>
        <v>50</v>
      </c>
      <c r="B56" s="16">
        <v>13</v>
      </c>
      <c r="C56" s="16">
        <v>8</v>
      </c>
      <c r="D56" s="12">
        <v>116</v>
      </c>
      <c r="E56" s="16">
        <v>2</v>
      </c>
      <c r="F56" s="16">
        <v>-1</v>
      </c>
      <c r="G56" s="12">
        <v>85</v>
      </c>
      <c r="H56" s="12">
        <v>51</v>
      </c>
      <c r="I56" s="12">
        <v>70</v>
      </c>
      <c r="J56" s="12">
        <v>75</v>
      </c>
      <c r="K56" s="12" t="s">
        <v>481</v>
      </c>
      <c r="L56" s="12">
        <v>75.599999999999994</v>
      </c>
      <c r="M56" s="12">
        <v>1.6719999999999999</v>
      </c>
      <c r="N56" s="12">
        <v>0.59499999999999997</v>
      </c>
      <c r="O56" s="14">
        <f t="shared" si="1"/>
        <v>2.8100840336134456</v>
      </c>
      <c r="P56" s="12">
        <v>0</v>
      </c>
      <c r="Q56" s="8" t="s">
        <v>432</v>
      </c>
      <c r="R56" s="8" t="s">
        <v>432</v>
      </c>
      <c r="S56" s="8" t="s">
        <v>460</v>
      </c>
      <c r="T56" s="7" t="str">
        <f t="shared" si="2"/>
        <v>OK</v>
      </c>
    </row>
    <row r="57" spans="1:20" ht="22.8">
      <c r="A57" s="7">
        <f t="shared" si="0"/>
        <v>51</v>
      </c>
      <c r="B57" s="16">
        <v>13</v>
      </c>
      <c r="C57" s="16">
        <v>9</v>
      </c>
      <c r="D57" s="12">
        <v>116</v>
      </c>
      <c r="E57" s="16">
        <v>2</v>
      </c>
      <c r="F57" s="16">
        <v>-1</v>
      </c>
      <c r="G57" s="12">
        <v>85</v>
      </c>
      <c r="H57" s="12">
        <v>51</v>
      </c>
      <c r="I57" s="12">
        <v>70</v>
      </c>
      <c r="J57" s="12">
        <v>50</v>
      </c>
      <c r="K57" s="12" t="s">
        <v>482</v>
      </c>
      <c r="L57" s="12">
        <v>50.4</v>
      </c>
      <c r="M57" s="12">
        <v>1.115</v>
      </c>
      <c r="N57" s="12">
        <v>0.39900000000000002</v>
      </c>
      <c r="O57" s="14">
        <f t="shared" si="1"/>
        <v>2.7944862155388468</v>
      </c>
      <c r="P57" s="12">
        <v>0</v>
      </c>
      <c r="Q57" s="8" t="s">
        <v>432</v>
      </c>
      <c r="R57" s="8" t="s">
        <v>432</v>
      </c>
      <c r="S57" s="8" t="s">
        <v>460</v>
      </c>
      <c r="T57" s="7" t="str">
        <f t="shared" si="2"/>
        <v>OK</v>
      </c>
    </row>
    <row r="58" spans="1:20" ht="22.8">
      <c r="A58" s="7">
        <f t="shared" si="0"/>
        <v>52</v>
      </c>
      <c r="B58" s="16">
        <v>13</v>
      </c>
      <c r="C58" s="16">
        <v>11</v>
      </c>
      <c r="D58" s="12">
        <v>116</v>
      </c>
      <c r="E58" s="16">
        <v>2</v>
      </c>
      <c r="F58" s="16">
        <v>-1</v>
      </c>
      <c r="G58" s="12">
        <v>85</v>
      </c>
      <c r="H58" s="12">
        <v>51</v>
      </c>
      <c r="I58" s="12">
        <v>70</v>
      </c>
      <c r="J58" s="12">
        <v>25</v>
      </c>
      <c r="K58" s="12" t="s">
        <v>483</v>
      </c>
      <c r="L58" s="12">
        <v>25.2</v>
      </c>
      <c r="M58" s="12">
        <v>0.55700000000000005</v>
      </c>
      <c r="N58" s="12">
        <v>0.215</v>
      </c>
      <c r="O58" s="14">
        <f t="shared" si="1"/>
        <v>2.590697674418605</v>
      </c>
      <c r="P58" s="12">
        <v>0</v>
      </c>
      <c r="Q58" s="8" t="s">
        <v>432</v>
      </c>
      <c r="R58" s="8" t="s">
        <v>432</v>
      </c>
      <c r="S58" s="8" t="s">
        <v>460</v>
      </c>
      <c r="T58" s="7" t="str">
        <f t="shared" si="2"/>
        <v>OK</v>
      </c>
    </row>
    <row r="59" spans="1:20" ht="22.8">
      <c r="A59" s="7">
        <f t="shared" si="0"/>
        <v>53</v>
      </c>
      <c r="B59" s="16">
        <v>13</v>
      </c>
      <c r="C59" s="16">
        <v>7</v>
      </c>
      <c r="D59" s="12">
        <v>116</v>
      </c>
      <c r="E59" s="16">
        <v>2</v>
      </c>
      <c r="F59" s="16">
        <v>-1</v>
      </c>
      <c r="G59" s="12">
        <v>85</v>
      </c>
      <c r="H59" s="12">
        <v>51</v>
      </c>
      <c r="I59" s="12">
        <v>75</v>
      </c>
      <c r="J59" s="12">
        <v>100</v>
      </c>
      <c r="K59" s="12" t="s">
        <v>480</v>
      </c>
      <c r="L59" s="12">
        <v>78.099999999999994</v>
      </c>
      <c r="M59" s="12">
        <v>2.1829999999999998</v>
      </c>
      <c r="N59" s="12">
        <v>0.83499999999999996</v>
      </c>
      <c r="O59" s="14">
        <f t="shared" si="1"/>
        <v>2.61437125748503</v>
      </c>
      <c r="P59" s="12">
        <v>0</v>
      </c>
      <c r="Q59" s="8" t="s">
        <v>432</v>
      </c>
      <c r="R59" s="8" t="s">
        <v>432</v>
      </c>
      <c r="S59" s="8" t="s">
        <v>460</v>
      </c>
      <c r="T59" s="7" t="str">
        <f t="shared" si="2"/>
        <v>OK</v>
      </c>
    </row>
    <row r="60" spans="1:20" ht="22.8">
      <c r="A60" s="7">
        <f t="shared" si="0"/>
        <v>54</v>
      </c>
      <c r="B60" s="16">
        <v>13</v>
      </c>
      <c r="C60" s="16">
        <v>8</v>
      </c>
      <c r="D60" s="12">
        <v>116</v>
      </c>
      <c r="E60" s="16">
        <v>2</v>
      </c>
      <c r="F60" s="16">
        <v>-1</v>
      </c>
      <c r="G60" s="12">
        <v>85</v>
      </c>
      <c r="H60" s="12">
        <v>51</v>
      </c>
      <c r="I60" s="12">
        <v>75</v>
      </c>
      <c r="J60" s="12">
        <v>75</v>
      </c>
      <c r="K60" s="12" t="s">
        <v>481</v>
      </c>
      <c r="L60" s="12">
        <v>58.6</v>
      </c>
      <c r="M60" s="12">
        <v>1.637</v>
      </c>
      <c r="N60" s="12">
        <v>0.61399999999999999</v>
      </c>
      <c r="O60" s="14">
        <f t="shared" si="1"/>
        <v>2.6661237785016287</v>
      </c>
      <c r="P60" s="12">
        <v>0</v>
      </c>
      <c r="Q60" s="8" t="s">
        <v>432</v>
      </c>
      <c r="R60" s="8" t="s">
        <v>432</v>
      </c>
      <c r="S60" s="8" t="s">
        <v>460</v>
      </c>
      <c r="T60" s="7" t="str">
        <f t="shared" si="2"/>
        <v>OK</v>
      </c>
    </row>
    <row r="61" spans="1:20" ht="22.8">
      <c r="A61" s="7">
        <f t="shared" si="0"/>
        <v>55</v>
      </c>
      <c r="B61" s="16">
        <v>13</v>
      </c>
      <c r="C61" s="16">
        <v>9</v>
      </c>
      <c r="D61" s="12">
        <v>116</v>
      </c>
      <c r="E61" s="16">
        <v>2</v>
      </c>
      <c r="F61" s="16">
        <v>-1</v>
      </c>
      <c r="G61" s="12">
        <v>85</v>
      </c>
      <c r="H61" s="12">
        <v>51</v>
      </c>
      <c r="I61" s="12">
        <v>75</v>
      </c>
      <c r="J61" s="12">
        <v>50</v>
      </c>
      <c r="K61" s="12" t="s">
        <v>482</v>
      </c>
      <c r="L61" s="12">
        <v>39.1</v>
      </c>
      <c r="M61" s="12">
        <v>1.091</v>
      </c>
      <c r="N61" s="12">
        <v>0.41199999999999998</v>
      </c>
      <c r="O61" s="14">
        <f t="shared" si="1"/>
        <v>2.6480582524271847</v>
      </c>
      <c r="P61" s="12">
        <v>0</v>
      </c>
      <c r="Q61" s="8" t="s">
        <v>432</v>
      </c>
      <c r="R61" s="8" t="s">
        <v>432</v>
      </c>
      <c r="S61" s="8" t="s">
        <v>460</v>
      </c>
      <c r="T61" s="7" t="str">
        <f t="shared" si="2"/>
        <v>OK</v>
      </c>
    </row>
    <row r="62" spans="1:20" ht="22.8">
      <c r="A62" s="7">
        <f t="shared" si="0"/>
        <v>56</v>
      </c>
      <c r="B62" s="16">
        <v>13</v>
      </c>
      <c r="C62" s="16">
        <v>11</v>
      </c>
      <c r="D62" s="12">
        <v>116</v>
      </c>
      <c r="E62" s="16">
        <v>2</v>
      </c>
      <c r="F62" s="16">
        <v>-1</v>
      </c>
      <c r="G62" s="12">
        <v>85</v>
      </c>
      <c r="H62" s="12">
        <v>51</v>
      </c>
      <c r="I62" s="12">
        <v>75</v>
      </c>
      <c r="J62" s="12">
        <v>25</v>
      </c>
      <c r="K62" s="12" t="s">
        <v>483</v>
      </c>
      <c r="L62" s="12">
        <v>19.5</v>
      </c>
      <c r="M62" s="12">
        <v>0.54600000000000004</v>
      </c>
      <c r="N62" s="12">
        <v>0.222</v>
      </c>
      <c r="O62" s="14">
        <f t="shared" si="1"/>
        <v>2.4594594594594597</v>
      </c>
      <c r="P62" s="12">
        <v>0</v>
      </c>
      <c r="Q62" s="8" t="s">
        <v>432</v>
      </c>
      <c r="R62" s="8" t="s">
        <v>432</v>
      </c>
      <c r="S62" s="8" t="s">
        <v>460</v>
      </c>
      <c r="T62" s="7" t="str">
        <f t="shared" si="2"/>
        <v>OK</v>
      </c>
    </row>
    <row r="63" spans="1:20" ht="22.8">
      <c r="A63" s="7">
        <f t="shared" si="0"/>
        <v>57</v>
      </c>
      <c r="B63" s="16">
        <v>13</v>
      </c>
      <c r="C63" s="16">
        <v>7</v>
      </c>
      <c r="D63" s="12">
        <v>116</v>
      </c>
      <c r="E63" s="16">
        <v>2</v>
      </c>
      <c r="F63" s="16">
        <v>-1</v>
      </c>
      <c r="G63" s="12">
        <v>85</v>
      </c>
      <c r="H63" s="12">
        <v>51</v>
      </c>
      <c r="I63" s="12">
        <v>85</v>
      </c>
      <c r="J63" s="12">
        <v>100</v>
      </c>
      <c r="K63" s="12" t="s">
        <v>480</v>
      </c>
      <c r="L63" s="12">
        <v>52.8</v>
      </c>
      <c r="M63" s="12">
        <v>2.0910000000000002</v>
      </c>
      <c r="N63" s="12">
        <v>0.878</v>
      </c>
      <c r="O63" s="14">
        <f t="shared" si="1"/>
        <v>2.3815489749430525</v>
      </c>
      <c r="P63" s="12">
        <v>0</v>
      </c>
      <c r="Q63" s="8" t="s">
        <v>432</v>
      </c>
      <c r="R63" s="8" t="s">
        <v>432</v>
      </c>
      <c r="S63" s="8" t="s">
        <v>460</v>
      </c>
      <c r="T63" s="7" t="str">
        <f t="shared" si="2"/>
        <v>OK</v>
      </c>
    </row>
    <row r="64" spans="1:20" ht="22.8">
      <c r="A64" s="7">
        <f t="shared" si="0"/>
        <v>58</v>
      </c>
      <c r="B64" s="16">
        <v>13</v>
      </c>
      <c r="C64" s="16">
        <v>8</v>
      </c>
      <c r="D64" s="12">
        <v>116</v>
      </c>
      <c r="E64" s="16">
        <v>2</v>
      </c>
      <c r="F64" s="16">
        <v>-1</v>
      </c>
      <c r="G64" s="12">
        <v>85</v>
      </c>
      <c r="H64" s="12">
        <v>51</v>
      </c>
      <c r="I64" s="12">
        <v>85</v>
      </c>
      <c r="J64" s="12">
        <v>75</v>
      </c>
      <c r="K64" s="12" t="s">
        <v>481</v>
      </c>
      <c r="L64" s="12">
        <v>39.6</v>
      </c>
      <c r="M64" s="12">
        <v>1.5680000000000001</v>
      </c>
      <c r="N64" s="12">
        <v>0.64500000000000002</v>
      </c>
      <c r="O64" s="14">
        <f t="shared" si="1"/>
        <v>2.4310077519379845</v>
      </c>
      <c r="P64" s="12">
        <v>0</v>
      </c>
      <c r="Q64" s="8" t="s">
        <v>432</v>
      </c>
      <c r="R64" s="8" t="s">
        <v>432</v>
      </c>
      <c r="S64" s="8" t="s">
        <v>460</v>
      </c>
      <c r="T64" s="7" t="str">
        <f t="shared" si="2"/>
        <v>OK</v>
      </c>
    </row>
    <row r="65" spans="1:20" ht="22.8">
      <c r="A65" s="7">
        <f t="shared" si="0"/>
        <v>59</v>
      </c>
      <c r="B65" s="16">
        <v>13</v>
      </c>
      <c r="C65" s="16">
        <v>10</v>
      </c>
      <c r="D65" s="12">
        <v>116</v>
      </c>
      <c r="E65" s="16">
        <v>2</v>
      </c>
      <c r="F65" s="16">
        <v>-1</v>
      </c>
      <c r="G65" s="12">
        <v>85</v>
      </c>
      <c r="H65" s="12">
        <v>51</v>
      </c>
      <c r="I65" s="12">
        <v>85</v>
      </c>
      <c r="J65" s="12">
        <v>50</v>
      </c>
      <c r="K65" s="12" t="s">
        <v>482</v>
      </c>
      <c r="L65" s="12">
        <v>26.4</v>
      </c>
      <c r="M65" s="12">
        <v>1.0449999999999999</v>
      </c>
      <c r="N65" s="12">
        <v>0.433</v>
      </c>
      <c r="O65" s="14">
        <f t="shared" si="1"/>
        <v>2.4133949191685913</v>
      </c>
      <c r="P65" s="12">
        <v>0</v>
      </c>
      <c r="Q65" s="8" t="s">
        <v>432</v>
      </c>
      <c r="R65" s="8" t="s">
        <v>432</v>
      </c>
      <c r="S65" s="8" t="s">
        <v>460</v>
      </c>
      <c r="T65" s="7" t="str">
        <f t="shared" si="2"/>
        <v>OK</v>
      </c>
    </row>
    <row r="66" spans="1:20" ht="22.8">
      <c r="A66" s="7">
        <f t="shared" si="0"/>
        <v>60</v>
      </c>
      <c r="B66" s="16">
        <v>13</v>
      </c>
      <c r="C66" s="16">
        <v>11</v>
      </c>
      <c r="D66" s="12">
        <v>116</v>
      </c>
      <c r="E66" s="16">
        <v>2</v>
      </c>
      <c r="F66" s="16">
        <v>-1</v>
      </c>
      <c r="G66" s="12">
        <v>85</v>
      </c>
      <c r="H66" s="12">
        <v>51</v>
      </c>
      <c r="I66" s="12">
        <v>85</v>
      </c>
      <c r="J66" s="12">
        <v>25</v>
      </c>
      <c r="K66" s="12" t="s">
        <v>483</v>
      </c>
      <c r="L66" s="12">
        <v>13.2</v>
      </c>
      <c r="M66" s="12">
        <v>0.52300000000000002</v>
      </c>
      <c r="N66" s="12">
        <v>0.23200000000000001</v>
      </c>
      <c r="O66" s="14">
        <f t="shared" si="1"/>
        <v>2.2543103448275863</v>
      </c>
      <c r="P66" s="12">
        <v>0</v>
      </c>
      <c r="Q66" s="8" t="s">
        <v>432</v>
      </c>
      <c r="R66" s="8" t="s">
        <v>432</v>
      </c>
      <c r="S66" s="8" t="s">
        <v>460</v>
      </c>
      <c r="T66" s="7" t="str">
        <f t="shared" si="2"/>
        <v>OK</v>
      </c>
    </row>
    <row r="67" spans="1:20" ht="22.8">
      <c r="A67" s="7">
        <f t="shared" si="0"/>
        <v>61</v>
      </c>
      <c r="B67" s="16">
        <v>13</v>
      </c>
      <c r="C67" s="16">
        <v>6</v>
      </c>
      <c r="D67" s="12">
        <v>116</v>
      </c>
      <c r="E67" s="16">
        <v>2</v>
      </c>
      <c r="F67" s="16">
        <v>-1</v>
      </c>
      <c r="G67" s="12">
        <v>85</v>
      </c>
      <c r="H67" s="12">
        <v>54</v>
      </c>
      <c r="I67" s="12">
        <v>68</v>
      </c>
      <c r="J67" s="12">
        <v>100</v>
      </c>
      <c r="K67" s="12" t="s">
        <v>480</v>
      </c>
      <c r="L67" s="12">
        <v>137.9</v>
      </c>
      <c r="M67" s="12">
        <v>2.2480000000000002</v>
      </c>
      <c r="N67" s="12">
        <v>0.79800000000000004</v>
      </c>
      <c r="O67" s="14">
        <f t="shared" si="1"/>
        <v>2.8170426065162908</v>
      </c>
      <c r="P67" s="12">
        <v>0</v>
      </c>
      <c r="Q67" s="8" t="s">
        <v>432</v>
      </c>
      <c r="R67" s="8" t="s">
        <v>432</v>
      </c>
      <c r="S67" s="8" t="s">
        <v>460</v>
      </c>
      <c r="T67" s="7" t="str">
        <f t="shared" si="2"/>
        <v>OK</v>
      </c>
    </row>
    <row r="68" spans="1:20" ht="22.8">
      <c r="A68" s="7">
        <f t="shared" si="0"/>
        <v>62</v>
      </c>
      <c r="B68" s="16">
        <v>13</v>
      </c>
      <c r="C68" s="16">
        <v>8</v>
      </c>
      <c r="D68" s="12">
        <v>116</v>
      </c>
      <c r="E68" s="16">
        <v>2</v>
      </c>
      <c r="F68" s="16">
        <v>-1</v>
      </c>
      <c r="G68" s="12">
        <v>85</v>
      </c>
      <c r="H68" s="12">
        <v>54</v>
      </c>
      <c r="I68" s="12">
        <v>68</v>
      </c>
      <c r="J68" s="12">
        <v>75</v>
      </c>
      <c r="K68" s="12" t="s">
        <v>481</v>
      </c>
      <c r="L68" s="12">
        <v>103.4</v>
      </c>
      <c r="M68" s="12">
        <v>1.6859999999999999</v>
      </c>
      <c r="N68" s="12">
        <v>0.58699999999999997</v>
      </c>
      <c r="O68" s="14">
        <f t="shared" si="1"/>
        <v>2.8722316865417379</v>
      </c>
      <c r="P68" s="12">
        <v>0</v>
      </c>
      <c r="Q68" s="8" t="s">
        <v>432</v>
      </c>
      <c r="R68" s="8" t="s">
        <v>432</v>
      </c>
      <c r="S68" s="8" t="s">
        <v>460</v>
      </c>
      <c r="T68" s="7" t="str">
        <f t="shared" si="2"/>
        <v>OK</v>
      </c>
    </row>
    <row r="69" spans="1:20" ht="22.8">
      <c r="A69" s="7">
        <f t="shared" si="0"/>
        <v>63</v>
      </c>
      <c r="B69" s="16">
        <v>13</v>
      </c>
      <c r="C69" s="16">
        <v>9</v>
      </c>
      <c r="D69" s="12">
        <v>116</v>
      </c>
      <c r="E69" s="16">
        <v>2</v>
      </c>
      <c r="F69" s="16">
        <v>-1</v>
      </c>
      <c r="G69" s="12">
        <v>85</v>
      </c>
      <c r="H69" s="12">
        <v>54</v>
      </c>
      <c r="I69" s="12">
        <v>68</v>
      </c>
      <c r="J69" s="12">
        <v>50</v>
      </c>
      <c r="K69" s="12" t="s">
        <v>482</v>
      </c>
      <c r="L69" s="12">
        <v>69</v>
      </c>
      <c r="M69" s="12">
        <v>1.1240000000000001</v>
      </c>
      <c r="N69" s="12">
        <v>0.39400000000000002</v>
      </c>
      <c r="O69" s="14">
        <f t="shared" si="1"/>
        <v>2.8527918781725892</v>
      </c>
      <c r="P69" s="12">
        <v>0</v>
      </c>
      <c r="Q69" s="8" t="s">
        <v>432</v>
      </c>
      <c r="R69" s="8" t="s">
        <v>432</v>
      </c>
      <c r="S69" s="8" t="s">
        <v>460</v>
      </c>
      <c r="T69" s="7" t="str">
        <f t="shared" si="2"/>
        <v>OK</v>
      </c>
    </row>
    <row r="70" spans="1:20" ht="22.8">
      <c r="A70" s="7">
        <f t="shared" si="0"/>
        <v>64</v>
      </c>
      <c r="B70" s="16">
        <v>13</v>
      </c>
      <c r="C70" s="16">
        <v>11</v>
      </c>
      <c r="D70" s="12">
        <v>116</v>
      </c>
      <c r="E70" s="16">
        <v>2</v>
      </c>
      <c r="F70" s="16">
        <v>-1</v>
      </c>
      <c r="G70" s="12">
        <v>85</v>
      </c>
      <c r="H70" s="12">
        <v>54</v>
      </c>
      <c r="I70" s="12">
        <v>68</v>
      </c>
      <c r="J70" s="12">
        <v>25</v>
      </c>
      <c r="K70" s="12" t="s">
        <v>483</v>
      </c>
      <c r="L70" s="12">
        <v>34.5</v>
      </c>
      <c r="M70" s="12">
        <v>0.56200000000000006</v>
      </c>
      <c r="N70" s="12">
        <v>0.21299999999999999</v>
      </c>
      <c r="O70" s="14">
        <f t="shared" si="1"/>
        <v>2.63849765258216</v>
      </c>
      <c r="P70" s="12">
        <v>0</v>
      </c>
      <c r="Q70" s="8" t="s">
        <v>432</v>
      </c>
      <c r="R70" s="8" t="s">
        <v>432</v>
      </c>
      <c r="S70" s="8" t="s">
        <v>460</v>
      </c>
      <c r="T70" s="7" t="str">
        <f t="shared" si="2"/>
        <v>OK</v>
      </c>
    </row>
    <row r="71" spans="1:20" ht="22.8">
      <c r="A71" s="7">
        <f t="shared" ref="A71:A134" si="3">IF(OR(B71="",E71=""),"",ROW()-6)</f>
        <v>65</v>
      </c>
      <c r="B71" s="16">
        <v>16</v>
      </c>
      <c r="C71" s="16">
        <v>9</v>
      </c>
      <c r="D71" s="12">
        <v>116</v>
      </c>
      <c r="E71" s="16">
        <v>10</v>
      </c>
      <c r="F71" s="16">
        <v>7</v>
      </c>
      <c r="G71" s="12">
        <v>60</v>
      </c>
      <c r="H71" s="12">
        <v>51</v>
      </c>
      <c r="I71" s="12">
        <v>70</v>
      </c>
      <c r="J71" s="12">
        <v>100</v>
      </c>
      <c r="K71" s="12" t="s">
        <v>480</v>
      </c>
      <c r="L71" s="12">
        <v>109.4</v>
      </c>
      <c r="M71" s="12">
        <v>2.42</v>
      </c>
      <c r="N71" s="12">
        <v>0.81299999999999994</v>
      </c>
      <c r="O71" s="14">
        <f t="shared" ref="O71:O134" si="4">IF(OR(M71="",N71="",N71=0),"",M71/N71)</f>
        <v>2.9766297662976631</v>
      </c>
      <c r="P71" s="12">
        <v>0</v>
      </c>
      <c r="Q71" s="8" t="s">
        <v>432</v>
      </c>
      <c r="R71" s="8" t="s">
        <v>432</v>
      </c>
      <c r="S71" s="8" t="s">
        <v>464</v>
      </c>
      <c r="T71" s="7" t="str">
        <f t="shared" ref="T71:T134" si="5">IF(OR(B71="",E71=""),"",IF(AND(B71=INT(B71),C71=INT(C71),E71=INT(E71),OR(F71="",F71=INT(F71)),B71&gt;=9,B71&lt;=23,C71&gt;=3,C71&lt;=B71,E71&gt;=-7,E71&lt;=40,G71&gt;=0,G71&lt;=100,H71&gt;=45,H71&lt;=58,I71&gt;=68,I71&lt;=85,J71&gt;=25,J71&lt;=100,M71&gt;0,N71&gt;0,P71=0),"OK","BŁĄD"))</f>
        <v>OK</v>
      </c>
    </row>
    <row r="72" spans="1:20" ht="22.8">
      <c r="A72" s="7">
        <f t="shared" si="3"/>
        <v>66</v>
      </c>
      <c r="B72" s="16">
        <v>16</v>
      </c>
      <c r="C72" s="16">
        <v>11</v>
      </c>
      <c r="D72" s="12">
        <v>116</v>
      </c>
      <c r="E72" s="16">
        <v>10</v>
      </c>
      <c r="F72" s="16">
        <v>7</v>
      </c>
      <c r="G72" s="12">
        <v>60</v>
      </c>
      <c r="H72" s="12">
        <v>51</v>
      </c>
      <c r="I72" s="12">
        <v>70</v>
      </c>
      <c r="J72" s="12">
        <v>75</v>
      </c>
      <c r="K72" s="12" t="s">
        <v>481</v>
      </c>
      <c r="L72" s="12">
        <v>82.1</v>
      </c>
      <c r="M72" s="12">
        <v>1.8149999999999999</v>
      </c>
      <c r="N72" s="12">
        <v>0.59699999999999998</v>
      </c>
      <c r="O72" s="14">
        <f t="shared" si="4"/>
        <v>3.0402010050251258</v>
      </c>
      <c r="P72" s="12">
        <v>0</v>
      </c>
      <c r="Q72" s="8" t="s">
        <v>432</v>
      </c>
      <c r="R72" s="8" t="s">
        <v>432</v>
      </c>
      <c r="S72" s="8" t="s">
        <v>460</v>
      </c>
      <c r="T72" s="7" t="str">
        <f t="shared" si="5"/>
        <v>OK</v>
      </c>
    </row>
    <row r="73" spans="1:20" ht="22.8">
      <c r="A73" s="7">
        <f t="shared" si="3"/>
        <v>67</v>
      </c>
      <c r="B73" s="16">
        <v>16</v>
      </c>
      <c r="C73" s="16">
        <v>12</v>
      </c>
      <c r="D73" s="12">
        <v>116</v>
      </c>
      <c r="E73" s="16">
        <v>10</v>
      </c>
      <c r="F73" s="16">
        <v>7</v>
      </c>
      <c r="G73" s="12">
        <v>60</v>
      </c>
      <c r="H73" s="12">
        <v>51</v>
      </c>
      <c r="I73" s="12">
        <v>70</v>
      </c>
      <c r="J73" s="12">
        <v>50</v>
      </c>
      <c r="K73" s="12" t="s">
        <v>482</v>
      </c>
      <c r="L73" s="12">
        <v>54.7</v>
      </c>
      <c r="M73" s="12">
        <v>1.21</v>
      </c>
      <c r="N73" s="12">
        <v>0.40100000000000002</v>
      </c>
      <c r="O73" s="14">
        <f t="shared" si="4"/>
        <v>3.0174563591022441</v>
      </c>
      <c r="P73" s="12">
        <v>0</v>
      </c>
      <c r="Q73" s="8" t="s">
        <v>432</v>
      </c>
      <c r="R73" s="8" t="s">
        <v>432</v>
      </c>
      <c r="S73" s="8" t="s">
        <v>460</v>
      </c>
      <c r="T73" s="7" t="str">
        <f t="shared" si="5"/>
        <v>OK</v>
      </c>
    </row>
    <row r="74" spans="1:20" ht="22.8">
      <c r="A74" s="7">
        <f t="shared" si="3"/>
        <v>68</v>
      </c>
      <c r="B74" s="16">
        <v>16</v>
      </c>
      <c r="C74" s="16">
        <v>14</v>
      </c>
      <c r="D74" s="12">
        <v>116</v>
      </c>
      <c r="E74" s="16">
        <v>10</v>
      </c>
      <c r="F74" s="16">
        <v>7</v>
      </c>
      <c r="G74" s="12">
        <v>60</v>
      </c>
      <c r="H74" s="12">
        <v>51</v>
      </c>
      <c r="I74" s="12">
        <v>70</v>
      </c>
      <c r="J74" s="12">
        <v>25</v>
      </c>
      <c r="K74" s="12" t="s">
        <v>483</v>
      </c>
      <c r="L74" s="12">
        <v>27.4</v>
      </c>
      <c r="M74" s="12">
        <v>0.60499999999999998</v>
      </c>
      <c r="N74" s="12">
        <v>0.216</v>
      </c>
      <c r="O74" s="14">
        <f t="shared" si="4"/>
        <v>2.800925925925926</v>
      </c>
      <c r="P74" s="12">
        <v>0</v>
      </c>
      <c r="Q74" s="8" t="s">
        <v>432</v>
      </c>
      <c r="R74" s="8" t="s">
        <v>432</v>
      </c>
      <c r="S74" s="8" t="s">
        <v>460</v>
      </c>
      <c r="T74" s="7" t="str">
        <f t="shared" si="5"/>
        <v>OK</v>
      </c>
    </row>
    <row r="75" spans="1:20" ht="22.8">
      <c r="A75" s="7">
        <f t="shared" si="3"/>
        <v>69</v>
      </c>
      <c r="B75" s="16">
        <v>16</v>
      </c>
      <c r="C75" s="16">
        <v>9</v>
      </c>
      <c r="D75" s="12">
        <v>116</v>
      </c>
      <c r="E75" s="16">
        <v>10</v>
      </c>
      <c r="F75" s="16">
        <v>7</v>
      </c>
      <c r="G75" s="12">
        <v>60</v>
      </c>
      <c r="H75" s="12">
        <v>51</v>
      </c>
      <c r="I75" s="12">
        <v>75</v>
      </c>
      <c r="J75" s="12">
        <v>100</v>
      </c>
      <c r="K75" s="12" t="s">
        <v>480</v>
      </c>
      <c r="L75" s="12">
        <v>84.8</v>
      </c>
      <c r="M75" s="12">
        <v>2.37</v>
      </c>
      <c r="N75" s="12">
        <v>0.84299999999999997</v>
      </c>
      <c r="O75" s="14">
        <f t="shared" si="4"/>
        <v>2.8113879003558719</v>
      </c>
      <c r="P75" s="12">
        <v>0</v>
      </c>
      <c r="Q75" s="8" t="s">
        <v>432</v>
      </c>
      <c r="R75" s="8" t="s">
        <v>432</v>
      </c>
      <c r="S75" s="8" t="s">
        <v>460</v>
      </c>
      <c r="T75" s="7" t="str">
        <f t="shared" si="5"/>
        <v>OK</v>
      </c>
    </row>
    <row r="76" spans="1:20" ht="22.8">
      <c r="A76" s="7">
        <f t="shared" si="3"/>
        <v>70</v>
      </c>
      <c r="B76" s="16">
        <v>16</v>
      </c>
      <c r="C76" s="16">
        <v>11</v>
      </c>
      <c r="D76" s="12">
        <v>116</v>
      </c>
      <c r="E76" s="16">
        <v>10</v>
      </c>
      <c r="F76" s="16">
        <v>7</v>
      </c>
      <c r="G76" s="12">
        <v>60</v>
      </c>
      <c r="H76" s="12">
        <v>51</v>
      </c>
      <c r="I76" s="12">
        <v>75</v>
      </c>
      <c r="J76" s="12">
        <v>75</v>
      </c>
      <c r="K76" s="12" t="s">
        <v>481</v>
      </c>
      <c r="L76" s="12">
        <v>63.6</v>
      </c>
      <c r="M76" s="12">
        <v>1.778</v>
      </c>
      <c r="N76" s="12">
        <v>0.61899999999999999</v>
      </c>
      <c r="O76" s="14">
        <f t="shared" si="4"/>
        <v>2.8723747980613896</v>
      </c>
      <c r="P76" s="12">
        <v>0</v>
      </c>
      <c r="Q76" s="8" t="s">
        <v>432</v>
      </c>
      <c r="R76" s="8" t="s">
        <v>432</v>
      </c>
      <c r="S76" s="8" t="s">
        <v>460</v>
      </c>
      <c r="T76" s="7" t="str">
        <f t="shared" si="5"/>
        <v>OK</v>
      </c>
    </row>
    <row r="77" spans="1:20" ht="22.8">
      <c r="A77" s="7">
        <f t="shared" si="3"/>
        <v>71</v>
      </c>
      <c r="B77" s="16">
        <v>16</v>
      </c>
      <c r="C77" s="16">
        <v>12</v>
      </c>
      <c r="D77" s="12">
        <v>116</v>
      </c>
      <c r="E77" s="16">
        <v>10</v>
      </c>
      <c r="F77" s="16">
        <v>7</v>
      </c>
      <c r="G77" s="12">
        <v>60</v>
      </c>
      <c r="H77" s="12">
        <v>51</v>
      </c>
      <c r="I77" s="12">
        <v>75</v>
      </c>
      <c r="J77" s="12">
        <v>50</v>
      </c>
      <c r="K77" s="12" t="s">
        <v>482</v>
      </c>
      <c r="L77" s="12">
        <v>42.4</v>
      </c>
      <c r="M77" s="12">
        <v>1.1850000000000001</v>
      </c>
      <c r="N77" s="12">
        <v>0.41599999999999998</v>
      </c>
      <c r="O77" s="14">
        <f t="shared" si="4"/>
        <v>2.8485576923076925</v>
      </c>
      <c r="P77" s="12">
        <v>0</v>
      </c>
      <c r="Q77" s="8" t="s">
        <v>432</v>
      </c>
      <c r="R77" s="8" t="s">
        <v>432</v>
      </c>
      <c r="S77" s="8" t="s">
        <v>460</v>
      </c>
      <c r="T77" s="7" t="str">
        <f t="shared" si="5"/>
        <v>OK</v>
      </c>
    </row>
    <row r="78" spans="1:20" ht="22.8">
      <c r="A78" s="7">
        <f t="shared" si="3"/>
        <v>72</v>
      </c>
      <c r="B78" s="16">
        <v>16</v>
      </c>
      <c r="C78" s="16">
        <v>14</v>
      </c>
      <c r="D78" s="12">
        <v>116</v>
      </c>
      <c r="E78" s="16">
        <v>10</v>
      </c>
      <c r="F78" s="16">
        <v>7</v>
      </c>
      <c r="G78" s="12">
        <v>60</v>
      </c>
      <c r="H78" s="12">
        <v>51</v>
      </c>
      <c r="I78" s="12">
        <v>75</v>
      </c>
      <c r="J78" s="12">
        <v>25</v>
      </c>
      <c r="K78" s="12" t="s">
        <v>483</v>
      </c>
      <c r="L78" s="12">
        <v>21.2</v>
      </c>
      <c r="M78" s="12">
        <v>0.59199999999999997</v>
      </c>
      <c r="N78" s="12">
        <v>0.224</v>
      </c>
      <c r="O78" s="14">
        <f t="shared" si="4"/>
        <v>2.6428571428571428</v>
      </c>
      <c r="P78" s="12">
        <v>0</v>
      </c>
      <c r="Q78" s="8" t="s">
        <v>432</v>
      </c>
      <c r="R78" s="8" t="s">
        <v>432</v>
      </c>
      <c r="S78" s="8" t="s">
        <v>460</v>
      </c>
      <c r="T78" s="7" t="str">
        <f t="shared" si="5"/>
        <v>OK</v>
      </c>
    </row>
    <row r="79" spans="1:20" ht="22.8">
      <c r="A79" s="7">
        <f t="shared" si="3"/>
        <v>73</v>
      </c>
      <c r="B79" s="16">
        <v>16</v>
      </c>
      <c r="C79" s="16">
        <v>10</v>
      </c>
      <c r="D79" s="12">
        <v>116</v>
      </c>
      <c r="E79" s="16">
        <v>10</v>
      </c>
      <c r="F79" s="16">
        <v>7</v>
      </c>
      <c r="G79" s="12">
        <v>60</v>
      </c>
      <c r="H79" s="12">
        <v>51</v>
      </c>
      <c r="I79" s="12">
        <v>85</v>
      </c>
      <c r="J79" s="12">
        <v>100</v>
      </c>
      <c r="K79" s="12" t="s">
        <v>480</v>
      </c>
      <c r="L79" s="12">
        <v>57.4</v>
      </c>
      <c r="M79" s="12">
        <v>2.27</v>
      </c>
      <c r="N79" s="12">
        <v>0.89400000000000002</v>
      </c>
      <c r="O79" s="14">
        <f t="shared" si="4"/>
        <v>2.5391498881431769</v>
      </c>
      <c r="P79" s="12">
        <v>0</v>
      </c>
      <c r="Q79" s="8" t="s">
        <v>432</v>
      </c>
      <c r="R79" s="8" t="s">
        <v>432</v>
      </c>
      <c r="S79" s="8" t="s">
        <v>460</v>
      </c>
      <c r="T79" s="7" t="str">
        <f t="shared" si="5"/>
        <v>OK</v>
      </c>
    </row>
    <row r="80" spans="1:20" ht="22.8">
      <c r="A80" s="7">
        <f t="shared" si="3"/>
        <v>74</v>
      </c>
      <c r="B80" s="16">
        <v>16</v>
      </c>
      <c r="C80" s="16">
        <v>11</v>
      </c>
      <c r="D80" s="12">
        <v>116</v>
      </c>
      <c r="E80" s="16">
        <v>10</v>
      </c>
      <c r="F80" s="16">
        <v>7</v>
      </c>
      <c r="G80" s="12">
        <v>60</v>
      </c>
      <c r="H80" s="12">
        <v>51</v>
      </c>
      <c r="I80" s="12">
        <v>85</v>
      </c>
      <c r="J80" s="12">
        <v>75</v>
      </c>
      <c r="K80" s="12" t="s">
        <v>481</v>
      </c>
      <c r="L80" s="12">
        <v>43</v>
      </c>
      <c r="M80" s="12">
        <v>1.702</v>
      </c>
      <c r="N80" s="12">
        <v>0.65600000000000003</v>
      </c>
      <c r="O80" s="14">
        <f t="shared" si="4"/>
        <v>2.594512195121951</v>
      </c>
      <c r="P80" s="12">
        <v>0</v>
      </c>
      <c r="Q80" s="8" t="s">
        <v>432</v>
      </c>
      <c r="R80" s="8" t="s">
        <v>432</v>
      </c>
      <c r="S80" s="8" t="s">
        <v>460</v>
      </c>
      <c r="T80" s="7" t="str">
        <f t="shared" si="5"/>
        <v>OK</v>
      </c>
    </row>
    <row r="81" spans="1:20" ht="22.8">
      <c r="A81" s="7">
        <f t="shared" si="3"/>
        <v>75</v>
      </c>
      <c r="B81" s="16">
        <v>16</v>
      </c>
      <c r="C81" s="16">
        <v>13</v>
      </c>
      <c r="D81" s="12">
        <v>116</v>
      </c>
      <c r="E81" s="16">
        <v>10</v>
      </c>
      <c r="F81" s="16">
        <v>7</v>
      </c>
      <c r="G81" s="12">
        <v>60</v>
      </c>
      <c r="H81" s="12">
        <v>51</v>
      </c>
      <c r="I81" s="12">
        <v>85</v>
      </c>
      <c r="J81" s="12">
        <v>50</v>
      </c>
      <c r="K81" s="12" t="s">
        <v>482</v>
      </c>
      <c r="L81" s="12">
        <v>28.7</v>
      </c>
      <c r="M81" s="12">
        <v>1.135</v>
      </c>
      <c r="N81" s="12">
        <v>0.44</v>
      </c>
      <c r="O81" s="14">
        <f t="shared" si="4"/>
        <v>2.5795454545454546</v>
      </c>
      <c r="P81" s="12">
        <v>0</v>
      </c>
      <c r="Q81" s="8" t="s">
        <v>432</v>
      </c>
      <c r="R81" s="8" t="s">
        <v>432</v>
      </c>
      <c r="S81" s="8" t="s">
        <v>460</v>
      </c>
      <c r="T81" s="7" t="str">
        <f t="shared" si="5"/>
        <v>OK</v>
      </c>
    </row>
    <row r="82" spans="1:20" ht="22.8">
      <c r="A82" s="7">
        <f t="shared" si="3"/>
        <v>76</v>
      </c>
      <c r="B82" s="16">
        <v>16</v>
      </c>
      <c r="C82" s="16">
        <v>14</v>
      </c>
      <c r="D82" s="12">
        <v>116</v>
      </c>
      <c r="E82" s="16">
        <v>10</v>
      </c>
      <c r="F82" s="16">
        <v>7</v>
      </c>
      <c r="G82" s="12">
        <v>60</v>
      </c>
      <c r="H82" s="12">
        <v>51</v>
      </c>
      <c r="I82" s="12">
        <v>85</v>
      </c>
      <c r="J82" s="12">
        <v>25</v>
      </c>
      <c r="K82" s="12" t="s">
        <v>483</v>
      </c>
      <c r="L82" s="12">
        <v>14.3</v>
      </c>
      <c r="M82" s="12">
        <v>0.56799999999999995</v>
      </c>
      <c r="N82" s="12">
        <v>0.23599999999999999</v>
      </c>
      <c r="O82" s="14">
        <f t="shared" si="4"/>
        <v>2.406779661016949</v>
      </c>
      <c r="P82" s="12">
        <v>0</v>
      </c>
      <c r="Q82" s="8" t="s">
        <v>432</v>
      </c>
      <c r="R82" s="8" t="s">
        <v>432</v>
      </c>
      <c r="S82" s="8" t="s">
        <v>460</v>
      </c>
      <c r="T82" s="7" t="str">
        <f t="shared" si="5"/>
        <v>OK</v>
      </c>
    </row>
    <row r="83" spans="1:20" ht="22.8">
      <c r="A83" s="7">
        <f t="shared" si="3"/>
        <v>77</v>
      </c>
      <c r="B83" s="16">
        <v>16</v>
      </c>
      <c r="C83" s="16">
        <v>9</v>
      </c>
      <c r="D83" s="12">
        <v>116</v>
      </c>
      <c r="E83" s="16">
        <v>10</v>
      </c>
      <c r="F83" s="16">
        <v>7</v>
      </c>
      <c r="G83" s="12">
        <v>60</v>
      </c>
      <c r="H83" s="12">
        <v>54</v>
      </c>
      <c r="I83" s="12">
        <v>68</v>
      </c>
      <c r="J83" s="12">
        <v>100</v>
      </c>
      <c r="K83" s="12" t="s">
        <v>480</v>
      </c>
      <c r="L83" s="12">
        <v>149.69999999999999</v>
      </c>
      <c r="M83" s="12">
        <v>2.44</v>
      </c>
      <c r="N83" s="12">
        <v>0.8</v>
      </c>
      <c r="O83" s="14">
        <f t="shared" si="4"/>
        <v>3.05</v>
      </c>
      <c r="P83" s="12">
        <v>0</v>
      </c>
      <c r="Q83" s="8" t="s">
        <v>432</v>
      </c>
      <c r="R83" s="8" t="s">
        <v>432</v>
      </c>
      <c r="S83" s="8" t="s">
        <v>460</v>
      </c>
      <c r="T83" s="7" t="str">
        <f t="shared" si="5"/>
        <v>OK</v>
      </c>
    </row>
    <row r="84" spans="1:20" ht="22.8">
      <c r="A84" s="7">
        <f t="shared" si="3"/>
        <v>78</v>
      </c>
      <c r="B84" s="16">
        <v>16</v>
      </c>
      <c r="C84" s="16">
        <v>10</v>
      </c>
      <c r="D84" s="12">
        <v>116</v>
      </c>
      <c r="E84" s="16">
        <v>10</v>
      </c>
      <c r="F84" s="16">
        <v>7</v>
      </c>
      <c r="G84" s="12">
        <v>60</v>
      </c>
      <c r="H84" s="12">
        <v>54</v>
      </c>
      <c r="I84" s="12">
        <v>68</v>
      </c>
      <c r="J84" s="12">
        <v>75</v>
      </c>
      <c r="K84" s="12" t="s">
        <v>481</v>
      </c>
      <c r="L84" s="12">
        <v>112.3</v>
      </c>
      <c r="M84" s="12">
        <v>1.83</v>
      </c>
      <c r="N84" s="12">
        <v>0.58799999999999997</v>
      </c>
      <c r="O84" s="14">
        <f t="shared" si="4"/>
        <v>3.1122448979591839</v>
      </c>
      <c r="P84" s="12">
        <v>0</v>
      </c>
      <c r="Q84" s="8" t="s">
        <v>432</v>
      </c>
      <c r="R84" s="8" t="s">
        <v>432</v>
      </c>
      <c r="S84" s="8" t="s">
        <v>460</v>
      </c>
      <c r="T84" s="7" t="str">
        <f t="shared" si="5"/>
        <v>OK</v>
      </c>
    </row>
    <row r="85" spans="1:20" ht="22.8">
      <c r="A85" s="7">
        <f t="shared" si="3"/>
        <v>79</v>
      </c>
      <c r="B85" s="16">
        <v>16</v>
      </c>
      <c r="C85" s="16">
        <v>12</v>
      </c>
      <c r="D85" s="12">
        <v>116</v>
      </c>
      <c r="E85" s="16">
        <v>10</v>
      </c>
      <c r="F85" s="16">
        <v>7</v>
      </c>
      <c r="G85" s="12">
        <v>60</v>
      </c>
      <c r="H85" s="12">
        <v>54</v>
      </c>
      <c r="I85" s="12">
        <v>68</v>
      </c>
      <c r="J85" s="12">
        <v>50</v>
      </c>
      <c r="K85" s="12" t="s">
        <v>482</v>
      </c>
      <c r="L85" s="12">
        <v>74.900000000000006</v>
      </c>
      <c r="M85" s="12">
        <v>1.22</v>
      </c>
      <c r="N85" s="12">
        <v>0.39500000000000002</v>
      </c>
      <c r="O85" s="14">
        <f t="shared" si="4"/>
        <v>3.0886075949367084</v>
      </c>
      <c r="P85" s="12">
        <v>0</v>
      </c>
      <c r="Q85" s="8" t="s">
        <v>432</v>
      </c>
      <c r="R85" s="8" t="s">
        <v>432</v>
      </c>
      <c r="S85" s="8" t="s">
        <v>460</v>
      </c>
      <c r="T85" s="7" t="str">
        <f t="shared" si="5"/>
        <v>OK</v>
      </c>
    </row>
    <row r="86" spans="1:20" ht="22.8">
      <c r="A86" s="7">
        <f t="shared" si="3"/>
        <v>80</v>
      </c>
      <c r="B86" s="16">
        <v>16</v>
      </c>
      <c r="C86" s="16">
        <v>14</v>
      </c>
      <c r="D86" s="12">
        <v>116</v>
      </c>
      <c r="E86" s="16">
        <v>10</v>
      </c>
      <c r="F86" s="16">
        <v>7</v>
      </c>
      <c r="G86" s="12">
        <v>60</v>
      </c>
      <c r="H86" s="12">
        <v>54</v>
      </c>
      <c r="I86" s="12">
        <v>68</v>
      </c>
      <c r="J86" s="12">
        <v>25</v>
      </c>
      <c r="K86" s="12" t="s">
        <v>483</v>
      </c>
      <c r="L86" s="12">
        <v>37.4</v>
      </c>
      <c r="M86" s="12">
        <v>0.61</v>
      </c>
      <c r="N86" s="12">
        <v>0.21299999999999999</v>
      </c>
      <c r="O86" s="14">
        <f t="shared" si="4"/>
        <v>2.863849765258216</v>
      </c>
      <c r="P86" s="12">
        <v>0</v>
      </c>
      <c r="Q86" s="8" t="s">
        <v>432</v>
      </c>
      <c r="R86" s="8" t="s">
        <v>432</v>
      </c>
      <c r="S86" s="8" t="s">
        <v>460</v>
      </c>
      <c r="T86" s="7" t="str">
        <f t="shared" si="5"/>
        <v>OK</v>
      </c>
    </row>
    <row r="87" spans="1:20" ht="22.8">
      <c r="A87" s="7">
        <f t="shared" si="3"/>
        <v>81</v>
      </c>
      <c r="B87" s="16">
        <v>19</v>
      </c>
      <c r="C87" s="16">
        <v>12</v>
      </c>
      <c r="D87" s="12">
        <v>116</v>
      </c>
      <c r="E87" s="16">
        <v>15</v>
      </c>
      <c r="F87" s="16">
        <v>12</v>
      </c>
      <c r="G87" s="12">
        <v>60</v>
      </c>
      <c r="H87" s="12">
        <v>51</v>
      </c>
      <c r="I87" s="12">
        <v>70</v>
      </c>
      <c r="J87" s="12">
        <v>100</v>
      </c>
      <c r="K87" s="12" t="s">
        <v>480</v>
      </c>
      <c r="L87" s="12">
        <v>115.6</v>
      </c>
      <c r="M87" s="12">
        <v>2.5569999999999999</v>
      </c>
      <c r="N87" s="12">
        <v>0.80700000000000005</v>
      </c>
      <c r="O87" s="14">
        <f t="shared" si="4"/>
        <v>3.168525402726146</v>
      </c>
      <c r="P87" s="12">
        <v>0</v>
      </c>
      <c r="Q87" s="8" t="s">
        <v>432</v>
      </c>
      <c r="R87" s="8" t="s">
        <v>432</v>
      </c>
      <c r="S87" s="8" t="s">
        <v>460</v>
      </c>
      <c r="T87" s="7" t="str">
        <f t="shared" si="5"/>
        <v>OK</v>
      </c>
    </row>
    <row r="88" spans="1:20" ht="22.8">
      <c r="A88" s="7">
        <f t="shared" si="3"/>
        <v>82</v>
      </c>
      <c r="B88" s="16">
        <v>19</v>
      </c>
      <c r="C88" s="16">
        <v>13</v>
      </c>
      <c r="D88" s="12">
        <v>116</v>
      </c>
      <c r="E88" s="16">
        <v>15</v>
      </c>
      <c r="F88" s="16">
        <v>12</v>
      </c>
      <c r="G88" s="12">
        <v>60</v>
      </c>
      <c r="H88" s="12">
        <v>51</v>
      </c>
      <c r="I88" s="12">
        <v>70</v>
      </c>
      <c r="J88" s="12">
        <v>75</v>
      </c>
      <c r="K88" s="12" t="s">
        <v>481</v>
      </c>
      <c r="L88" s="12">
        <v>86.7</v>
      </c>
      <c r="M88" s="12">
        <v>1.9179999999999999</v>
      </c>
      <c r="N88" s="12">
        <v>0.59299999999999997</v>
      </c>
      <c r="O88" s="14">
        <f t="shared" si="4"/>
        <v>3.2344013490725128</v>
      </c>
      <c r="P88" s="12">
        <v>0</v>
      </c>
      <c r="Q88" s="8" t="s">
        <v>432</v>
      </c>
      <c r="R88" s="8" t="s">
        <v>432</v>
      </c>
      <c r="S88" s="8" t="s">
        <v>460</v>
      </c>
      <c r="T88" s="7" t="str">
        <f t="shared" si="5"/>
        <v>OK</v>
      </c>
    </row>
    <row r="89" spans="1:20" ht="22.8">
      <c r="A89" s="7">
        <f t="shared" si="3"/>
        <v>83</v>
      </c>
      <c r="B89" s="16">
        <v>19</v>
      </c>
      <c r="C89" s="16">
        <v>15</v>
      </c>
      <c r="D89" s="12">
        <v>116</v>
      </c>
      <c r="E89" s="16">
        <v>15</v>
      </c>
      <c r="F89" s="16">
        <v>12</v>
      </c>
      <c r="G89" s="12">
        <v>60</v>
      </c>
      <c r="H89" s="12">
        <v>51</v>
      </c>
      <c r="I89" s="12">
        <v>70</v>
      </c>
      <c r="J89" s="12">
        <v>50</v>
      </c>
      <c r="K89" s="12" t="s">
        <v>482</v>
      </c>
      <c r="L89" s="12">
        <v>57.8</v>
      </c>
      <c r="M89" s="12">
        <v>1.2789999999999999</v>
      </c>
      <c r="N89" s="12">
        <v>0.39800000000000002</v>
      </c>
      <c r="O89" s="14">
        <f t="shared" si="4"/>
        <v>3.2135678391959797</v>
      </c>
      <c r="P89" s="12">
        <v>0</v>
      </c>
      <c r="Q89" s="8" t="s">
        <v>432</v>
      </c>
      <c r="R89" s="8" t="s">
        <v>432</v>
      </c>
      <c r="S89" s="8" t="s">
        <v>460</v>
      </c>
      <c r="T89" s="7" t="str">
        <f t="shared" si="5"/>
        <v>OK</v>
      </c>
    </row>
    <row r="90" spans="1:20" ht="22.8">
      <c r="A90" s="7">
        <f t="shared" si="3"/>
        <v>84</v>
      </c>
      <c r="B90" s="16">
        <v>19</v>
      </c>
      <c r="C90" s="16">
        <v>17</v>
      </c>
      <c r="D90" s="12">
        <v>116</v>
      </c>
      <c r="E90" s="16">
        <v>15</v>
      </c>
      <c r="F90" s="16">
        <v>12</v>
      </c>
      <c r="G90" s="12">
        <v>60</v>
      </c>
      <c r="H90" s="12">
        <v>51</v>
      </c>
      <c r="I90" s="12">
        <v>70</v>
      </c>
      <c r="J90" s="12">
        <v>25</v>
      </c>
      <c r="K90" s="12" t="s">
        <v>483</v>
      </c>
      <c r="L90" s="12">
        <v>28.9</v>
      </c>
      <c r="M90" s="12">
        <v>0.63900000000000001</v>
      </c>
      <c r="N90" s="12">
        <v>0.215</v>
      </c>
      <c r="O90" s="14">
        <f t="shared" si="4"/>
        <v>2.9720930232558143</v>
      </c>
      <c r="P90" s="12">
        <v>0</v>
      </c>
      <c r="Q90" s="8" t="s">
        <v>432</v>
      </c>
      <c r="R90" s="8" t="s">
        <v>432</v>
      </c>
      <c r="S90" s="8" t="s">
        <v>460</v>
      </c>
      <c r="T90" s="7" t="str">
        <f t="shared" si="5"/>
        <v>OK</v>
      </c>
    </row>
    <row r="91" spans="1:20" ht="22.8">
      <c r="A91" s="7">
        <f t="shared" si="3"/>
        <v>85</v>
      </c>
      <c r="B91" s="16">
        <v>19</v>
      </c>
      <c r="C91" s="16">
        <v>12</v>
      </c>
      <c r="D91" s="12">
        <v>116</v>
      </c>
      <c r="E91" s="16">
        <v>15</v>
      </c>
      <c r="F91" s="16">
        <v>12</v>
      </c>
      <c r="G91" s="12">
        <v>60</v>
      </c>
      <c r="H91" s="12">
        <v>51</v>
      </c>
      <c r="I91" s="12">
        <v>75</v>
      </c>
      <c r="J91" s="12">
        <v>100</v>
      </c>
      <c r="K91" s="12" t="s">
        <v>480</v>
      </c>
      <c r="L91" s="12">
        <v>89.7</v>
      </c>
      <c r="M91" s="12">
        <v>2.504</v>
      </c>
      <c r="N91" s="12">
        <v>0.84099999999999997</v>
      </c>
      <c r="O91" s="14">
        <f t="shared" si="4"/>
        <v>2.9774078478002379</v>
      </c>
      <c r="P91" s="12">
        <v>0</v>
      </c>
      <c r="Q91" s="8" t="s">
        <v>432</v>
      </c>
      <c r="R91" s="8" t="s">
        <v>432</v>
      </c>
      <c r="S91" s="8" t="s">
        <v>460</v>
      </c>
      <c r="T91" s="7" t="str">
        <f t="shared" si="5"/>
        <v>OK</v>
      </c>
    </row>
    <row r="92" spans="1:20" ht="22.8">
      <c r="A92" s="7">
        <f t="shared" si="3"/>
        <v>86</v>
      </c>
      <c r="B92" s="16">
        <v>19</v>
      </c>
      <c r="C92" s="16">
        <v>13</v>
      </c>
      <c r="D92" s="12">
        <v>116</v>
      </c>
      <c r="E92" s="16">
        <v>15</v>
      </c>
      <c r="F92" s="16">
        <v>12</v>
      </c>
      <c r="G92" s="12">
        <v>60</v>
      </c>
      <c r="H92" s="12">
        <v>51</v>
      </c>
      <c r="I92" s="12">
        <v>75</v>
      </c>
      <c r="J92" s="12">
        <v>75</v>
      </c>
      <c r="K92" s="12" t="s">
        <v>481</v>
      </c>
      <c r="L92" s="12">
        <v>67.2</v>
      </c>
      <c r="M92" s="12">
        <v>1.8779999999999999</v>
      </c>
      <c r="N92" s="12">
        <v>0.61799999999999999</v>
      </c>
      <c r="O92" s="14">
        <f t="shared" si="4"/>
        <v>3.0388349514563107</v>
      </c>
      <c r="P92" s="12">
        <v>0</v>
      </c>
      <c r="Q92" s="8" t="s">
        <v>432</v>
      </c>
      <c r="R92" s="8" t="s">
        <v>432</v>
      </c>
      <c r="S92" s="8" t="s">
        <v>460</v>
      </c>
      <c r="T92" s="7" t="str">
        <f t="shared" si="5"/>
        <v>OK</v>
      </c>
    </row>
    <row r="93" spans="1:20" ht="22.8">
      <c r="A93" s="7">
        <f t="shared" si="3"/>
        <v>87</v>
      </c>
      <c r="B93" s="16">
        <v>19</v>
      </c>
      <c r="C93" s="16">
        <v>15</v>
      </c>
      <c r="D93" s="12">
        <v>116</v>
      </c>
      <c r="E93" s="16">
        <v>15</v>
      </c>
      <c r="F93" s="16">
        <v>12</v>
      </c>
      <c r="G93" s="12">
        <v>60</v>
      </c>
      <c r="H93" s="12">
        <v>51</v>
      </c>
      <c r="I93" s="12">
        <v>75</v>
      </c>
      <c r="J93" s="12">
        <v>50</v>
      </c>
      <c r="K93" s="12" t="s">
        <v>482</v>
      </c>
      <c r="L93" s="12">
        <v>44.8</v>
      </c>
      <c r="M93" s="12">
        <v>1.252</v>
      </c>
      <c r="N93" s="12">
        <v>0.41499999999999998</v>
      </c>
      <c r="O93" s="14">
        <f t="shared" si="4"/>
        <v>3.0168674698795184</v>
      </c>
      <c r="P93" s="12">
        <v>0</v>
      </c>
      <c r="Q93" s="8" t="s">
        <v>432</v>
      </c>
      <c r="R93" s="8" t="s">
        <v>432</v>
      </c>
      <c r="S93" s="8" t="s">
        <v>460</v>
      </c>
      <c r="T93" s="7" t="str">
        <f t="shared" si="5"/>
        <v>OK</v>
      </c>
    </row>
    <row r="94" spans="1:20" ht="22.8">
      <c r="A94" s="7">
        <f t="shared" si="3"/>
        <v>88</v>
      </c>
      <c r="B94" s="16">
        <v>19</v>
      </c>
      <c r="C94" s="16">
        <v>17</v>
      </c>
      <c r="D94" s="12">
        <v>116</v>
      </c>
      <c r="E94" s="16">
        <v>15</v>
      </c>
      <c r="F94" s="16">
        <v>12</v>
      </c>
      <c r="G94" s="12">
        <v>60</v>
      </c>
      <c r="H94" s="12">
        <v>51</v>
      </c>
      <c r="I94" s="12">
        <v>75</v>
      </c>
      <c r="J94" s="12">
        <v>25</v>
      </c>
      <c r="K94" s="12" t="s">
        <v>483</v>
      </c>
      <c r="L94" s="12">
        <v>22.4</v>
      </c>
      <c r="M94" s="12">
        <v>0.626</v>
      </c>
      <c r="N94" s="12">
        <v>0.223</v>
      </c>
      <c r="O94" s="14">
        <f t="shared" si="4"/>
        <v>2.8071748878923768</v>
      </c>
      <c r="P94" s="12">
        <v>0</v>
      </c>
      <c r="Q94" s="8" t="s">
        <v>432</v>
      </c>
      <c r="R94" s="8" t="s">
        <v>432</v>
      </c>
      <c r="S94" s="8" t="s">
        <v>460</v>
      </c>
      <c r="T94" s="7" t="str">
        <f t="shared" si="5"/>
        <v>OK</v>
      </c>
    </row>
    <row r="95" spans="1:20" ht="22.8">
      <c r="A95" s="7">
        <f t="shared" si="3"/>
        <v>89</v>
      </c>
      <c r="B95" s="16">
        <v>19</v>
      </c>
      <c r="C95" s="16">
        <v>12</v>
      </c>
      <c r="D95" s="12">
        <v>116</v>
      </c>
      <c r="E95" s="16">
        <v>15</v>
      </c>
      <c r="F95" s="16">
        <v>12</v>
      </c>
      <c r="G95" s="12">
        <v>60</v>
      </c>
      <c r="H95" s="12">
        <v>51</v>
      </c>
      <c r="I95" s="12">
        <v>85</v>
      </c>
      <c r="J95" s="12">
        <v>100</v>
      </c>
      <c r="K95" s="12" t="s">
        <v>480</v>
      </c>
      <c r="L95" s="12">
        <v>60.6</v>
      </c>
      <c r="M95" s="12">
        <v>2.399</v>
      </c>
      <c r="N95" s="12">
        <v>0.89800000000000002</v>
      </c>
      <c r="O95" s="14">
        <f t="shared" si="4"/>
        <v>2.6714922048997773</v>
      </c>
      <c r="P95" s="12">
        <v>0</v>
      </c>
      <c r="Q95" s="8" t="s">
        <v>432</v>
      </c>
      <c r="R95" s="8" t="s">
        <v>432</v>
      </c>
      <c r="S95" s="8" t="s">
        <v>460</v>
      </c>
      <c r="T95" s="7" t="str">
        <f t="shared" si="5"/>
        <v>OK</v>
      </c>
    </row>
    <row r="96" spans="1:20" ht="22.8">
      <c r="A96" s="7">
        <f t="shared" si="3"/>
        <v>90</v>
      </c>
      <c r="B96" s="16">
        <v>19</v>
      </c>
      <c r="C96" s="16">
        <v>14</v>
      </c>
      <c r="D96" s="12">
        <v>116</v>
      </c>
      <c r="E96" s="16">
        <v>15</v>
      </c>
      <c r="F96" s="16">
        <v>12</v>
      </c>
      <c r="G96" s="12">
        <v>60</v>
      </c>
      <c r="H96" s="12">
        <v>51</v>
      </c>
      <c r="I96" s="12">
        <v>85</v>
      </c>
      <c r="J96" s="12">
        <v>75</v>
      </c>
      <c r="K96" s="12" t="s">
        <v>481</v>
      </c>
      <c r="L96" s="12">
        <v>45.5</v>
      </c>
      <c r="M96" s="12">
        <v>1.7989999999999999</v>
      </c>
      <c r="N96" s="12">
        <v>0.65900000000000003</v>
      </c>
      <c r="O96" s="14">
        <f t="shared" si="4"/>
        <v>2.7298937784522002</v>
      </c>
      <c r="P96" s="12">
        <v>0</v>
      </c>
      <c r="Q96" s="8" t="s">
        <v>432</v>
      </c>
      <c r="R96" s="8" t="s">
        <v>432</v>
      </c>
      <c r="S96" s="8" t="s">
        <v>460</v>
      </c>
      <c r="T96" s="7" t="str">
        <f t="shared" si="5"/>
        <v>OK</v>
      </c>
    </row>
    <row r="97" spans="1:20" ht="22.8">
      <c r="A97" s="7">
        <f t="shared" si="3"/>
        <v>91</v>
      </c>
      <c r="B97" s="16">
        <v>19</v>
      </c>
      <c r="C97" s="16">
        <v>15</v>
      </c>
      <c r="D97" s="12">
        <v>116</v>
      </c>
      <c r="E97" s="16">
        <v>15</v>
      </c>
      <c r="F97" s="16">
        <v>12</v>
      </c>
      <c r="G97" s="12">
        <v>60</v>
      </c>
      <c r="H97" s="12">
        <v>51</v>
      </c>
      <c r="I97" s="12">
        <v>85</v>
      </c>
      <c r="J97" s="12">
        <v>50</v>
      </c>
      <c r="K97" s="12" t="s">
        <v>482</v>
      </c>
      <c r="L97" s="12">
        <v>30.3</v>
      </c>
      <c r="M97" s="12">
        <v>1.1990000000000001</v>
      </c>
      <c r="N97" s="12">
        <v>0.442</v>
      </c>
      <c r="O97" s="14">
        <f t="shared" si="4"/>
        <v>2.7126696832579187</v>
      </c>
      <c r="P97" s="12">
        <v>0</v>
      </c>
      <c r="Q97" s="8" t="s">
        <v>432</v>
      </c>
      <c r="R97" s="8" t="s">
        <v>432</v>
      </c>
      <c r="S97" s="8" t="s">
        <v>460</v>
      </c>
      <c r="T97" s="7" t="str">
        <f t="shared" si="5"/>
        <v>OK</v>
      </c>
    </row>
    <row r="98" spans="1:20" ht="22.8">
      <c r="A98" s="7">
        <f t="shared" si="3"/>
        <v>92</v>
      </c>
      <c r="B98" s="16">
        <v>19</v>
      </c>
      <c r="C98" s="16">
        <v>17</v>
      </c>
      <c r="D98" s="12">
        <v>116</v>
      </c>
      <c r="E98" s="16">
        <v>15</v>
      </c>
      <c r="F98" s="16">
        <v>12</v>
      </c>
      <c r="G98" s="12">
        <v>60</v>
      </c>
      <c r="H98" s="12">
        <v>51</v>
      </c>
      <c r="I98" s="12">
        <v>85</v>
      </c>
      <c r="J98" s="12">
        <v>25</v>
      </c>
      <c r="K98" s="12" t="s">
        <v>483</v>
      </c>
      <c r="L98" s="12">
        <v>15.2</v>
      </c>
      <c r="M98" s="12">
        <v>0.6</v>
      </c>
      <c r="N98" s="12">
        <v>0.23699999999999999</v>
      </c>
      <c r="O98" s="14">
        <f t="shared" si="4"/>
        <v>2.5316455696202533</v>
      </c>
      <c r="P98" s="12">
        <v>0</v>
      </c>
      <c r="Q98" s="8" t="s">
        <v>432</v>
      </c>
      <c r="R98" s="8" t="s">
        <v>432</v>
      </c>
      <c r="S98" s="8" t="s">
        <v>460</v>
      </c>
      <c r="T98" s="7" t="str">
        <f t="shared" si="5"/>
        <v>OK</v>
      </c>
    </row>
    <row r="99" spans="1:20" ht="22.8">
      <c r="A99" s="7">
        <f t="shared" si="3"/>
        <v>93</v>
      </c>
      <c r="B99" s="16">
        <v>19</v>
      </c>
      <c r="C99" s="16">
        <v>11</v>
      </c>
      <c r="D99" s="12">
        <v>116</v>
      </c>
      <c r="E99" s="16">
        <v>15</v>
      </c>
      <c r="F99" s="16">
        <v>12</v>
      </c>
      <c r="G99" s="12">
        <v>60</v>
      </c>
      <c r="H99" s="12">
        <v>54</v>
      </c>
      <c r="I99" s="12">
        <v>68</v>
      </c>
      <c r="J99" s="12">
        <v>100</v>
      </c>
      <c r="K99" s="12" t="s">
        <v>480</v>
      </c>
      <c r="L99" s="12">
        <v>158.19999999999999</v>
      </c>
      <c r="M99" s="12">
        <v>2.5779999999999998</v>
      </c>
      <c r="N99" s="12">
        <v>0.79300000000000004</v>
      </c>
      <c r="O99" s="14">
        <f t="shared" si="4"/>
        <v>3.2509457755359392</v>
      </c>
      <c r="P99" s="12">
        <v>0</v>
      </c>
      <c r="Q99" s="8" t="s">
        <v>432</v>
      </c>
      <c r="R99" s="8" t="s">
        <v>432</v>
      </c>
      <c r="S99" s="8" t="s">
        <v>460</v>
      </c>
      <c r="T99" s="7" t="str">
        <f t="shared" si="5"/>
        <v>OK</v>
      </c>
    </row>
    <row r="100" spans="1:20" ht="22.8">
      <c r="A100" s="7">
        <f t="shared" si="3"/>
        <v>94</v>
      </c>
      <c r="B100" s="16">
        <v>19</v>
      </c>
      <c r="C100" s="16">
        <v>13</v>
      </c>
      <c r="D100" s="12">
        <v>116</v>
      </c>
      <c r="E100" s="16">
        <v>15</v>
      </c>
      <c r="F100" s="16">
        <v>12</v>
      </c>
      <c r="G100" s="12">
        <v>60</v>
      </c>
      <c r="H100" s="12">
        <v>54</v>
      </c>
      <c r="I100" s="12">
        <v>68</v>
      </c>
      <c r="J100" s="12">
        <v>75</v>
      </c>
      <c r="K100" s="12" t="s">
        <v>481</v>
      </c>
      <c r="L100" s="12">
        <v>118.7</v>
      </c>
      <c r="M100" s="12">
        <v>1.9339999999999999</v>
      </c>
      <c r="N100" s="12">
        <v>0.58299999999999996</v>
      </c>
      <c r="O100" s="14">
        <f t="shared" si="4"/>
        <v>3.3173241852487139</v>
      </c>
      <c r="P100" s="12">
        <v>0</v>
      </c>
      <c r="Q100" s="8" t="s">
        <v>432</v>
      </c>
      <c r="R100" s="8" t="s">
        <v>432</v>
      </c>
      <c r="S100" s="8" t="s">
        <v>460</v>
      </c>
      <c r="T100" s="7" t="str">
        <f t="shared" si="5"/>
        <v>OK</v>
      </c>
    </row>
    <row r="101" spans="1:20" ht="22.8">
      <c r="A101" s="7">
        <f t="shared" si="3"/>
        <v>95</v>
      </c>
      <c r="B101" s="16">
        <v>19</v>
      </c>
      <c r="C101" s="16">
        <v>15</v>
      </c>
      <c r="D101" s="12">
        <v>116</v>
      </c>
      <c r="E101" s="16">
        <v>15</v>
      </c>
      <c r="F101" s="16">
        <v>12</v>
      </c>
      <c r="G101" s="12">
        <v>60</v>
      </c>
      <c r="H101" s="12">
        <v>54</v>
      </c>
      <c r="I101" s="12">
        <v>68</v>
      </c>
      <c r="J101" s="12">
        <v>50</v>
      </c>
      <c r="K101" s="12" t="s">
        <v>482</v>
      </c>
      <c r="L101" s="12">
        <v>79.099999999999994</v>
      </c>
      <c r="M101" s="12">
        <v>1.2889999999999999</v>
      </c>
      <c r="N101" s="12">
        <v>0.39200000000000002</v>
      </c>
      <c r="O101" s="14">
        <f t="shared" si="4"/>
        <v>3.2882653061224487</v>
      </c>
      <c r="P101" s="12">
        <v>0</v>
      </c>
      <c r="Q101" s="8" t="s">
        <v>432</v>
      </c>
      <c r="R101" s="8" t="s">
        <v>432</v>
      </c>
      <c r="S101" s="8" t="s">
        <v>460</v>
      </c>
      <c r="T101" s="7" t="str">
        <f t="shared" si="5"/>
        <v>OK</v>
      </c>
    </row>
    <row r="102" spans="1:20" ht="22.8">
      <c r="A102" s="7">
        <f t="shared" si="3"/>
        <v>96</v>
      </c>
      <c r="B102" s="16">
        <v>19</v>
      </c>
      <c r="C102" s="16">
        <v>17</v>
      </c>
      <c r="D102" s="12">
        <v>116</v>
      </c>
      <c r="E102" s="16">
        <v>15</v>
      </c>
      <c r="F102" s="16">
        <v>12</v>
      </c>
      <c r="G102" s="12">
        <v>60</v>
      </c>
      <c r="H102" s="12">
        <v>54</v>
      </c>
      <c r="I102" s="12">
        <v>68</v>
      </c>
      <c r="J102" s="12">
        <v>25</v>
      </c>
      <c r="K102" s="12" t="s">
        <v>483</v>
      </c>
      <c r="L102" s="12">
        <v>39.6</v>
      </c>
      <c r="M102" s="12">
        <v>0.64500000000000002</v>
      </c>
      <c r="N102" s="12">
        <v>0.21099999999999999</v>
      </c>
      <c r="O102" s="14">
        <f t="shared" si="4"/>
        <v>3.0568720379146921</v>
      </c>
      <c r="P102" s="12">
        <v>0</v>
      </c>
      <c r="Q102" s="8" t="s">
        <v>432</v>
      </c>
      <c r="R102" s="8" t="s">
        <v>432</v>
      </c>
      <c r="S102" s="8" t="s">
        <v>460</v>
      </c>
      <c r="T102" s="7" t="str">
        <f t="shared" si="5"/>
        <v>OK</v>
      </c>
    </row>
    <row r="103" spans="1:20" ht="22.8">
      <c r="A103" s="7">
        <f t="shared" si="3"/>
        <v>97</v>
      </c>
      <c r="B103" s="16">
        <v>22</v>
      </c>
      <c r="C103" s="16">
        <v>14</v>
      </c>
      <c r="D103" s="12">
        <v>116</v>
      </c>
      <c r="E103" s="16">
        <v>20</v>
      </c>
      <c r="F103" s="16">
        <v>17</v>
      </c>
      <c r="G103" s="12">
        <v>60</v>
      </c>
      <c r="H103" s="12">
        <v>51</v>
      </c>
      <c r="I103" s="12">
        <v>70</v>
      </c>
      <c r="J103" s="12">
        <v>100</v>
      </c>
      <c r="K103" s="12" t="s">
        <v>480</v>
      </c>
      <c r="L103" s="12">
        <v>121.8</v>
      </c>
      <c r="M103" s="12">
        <v>2.694</v>
      </c>
      <c r="N103" s="12">
        <v>0.79600000000000004</v>
      </c>
      <c r="O103" s="14">
        <f t="shared" si="4"/>
        <v>3.3844221105527637</v>
      </c>
      <c r="P103" s="12">
        <v>0</v>
      </c>
      <c r="Q103" s="8" t="s">
        <v>432</v>
      </c>
      <c r="R103" s="8" t="s">
        <v>432</v>
      </c>
      <c r="S103" s="8" t="s">
        <v>460</v>
      </c>
      <c r="T103" s="7" t="str">
        <f t="shared" si="5"/>
        <v>OK</v>
      </c>
    </row>
    <row r="104" spans="1:20" ht="22.8">
      <c r="A104" s="7">
        <f t="shared" si="3"/>
        <v>98</v>
      </c>
      <c r="B104" s="16">
        <v>22</v>
      </c>
      <c r="C104" s="16">
        <v>16</v>
      </c>
      <c r="D104" s="12">
        <v>116</v>
      </c>
      <c r="E104" s="16">
        <v>20</v>
      </c>
      <c r="F104" s="16">
        <v>17</v>
      </c>
      <c r="G104" s="12">
        <v>60</v>
      </c>
      <c r="H104" s="12">
        <v>51</v>
      </c>
      <c r="I104" s="12">
        <v>70</v>
      </c>
      <c r="J104" s="12">
        <v>75</v>
      </c>
      <c r="K104" s="12" t="s">
        <v>481</v>
      </c>
      <c r="L104" s="12">
        <v>91.4</v>
      </c>
      <c r="M104" s="12">
        <v>2.0209999999999999</v>
      </c>
      <c r="N104" s="12">
        <v>0.58499999999999996</v>
      </c>
      <c r="O104" s="14">
        <f t="shared" si="4"/>
        <v>3.4547008547008549</v>
      </c>
      <c r="P104" s="12">
        <v>0</v>
      </c>
      <c r="Q104" s="8" t="s">
        <v>432</v>
      </c>
      <c r="R104" s="8" t="s">
        <v>432</v>
      </c>
      <c r="S104" s="8" t="s">
        <v>460</v>
      </c>
      <c r="T104" s="7" t="str">
        <f t="shared" si="5"/>
        <v>OK</v>
      </c>
    </row>
    <row r="105" spans="1:20" ht="22.8">
      <c r="A105" s="7">
        <f t="shared" si="3"/>
        <v>99</v>
      </c>
      <c r="B105" s="16">
        <v>22</v>
      </c>
      <c r="C105" s="16">
        <v>18</v>
      </c>
      <c r="D105" s="12">
        <v>116</v>
      </c>
      <c r="E105" s="16">
        <v>20</v>
      </c>
      <c r="F105" s="16">
        <v>17</v>
      </c>
      <c r="G105" s="12">
        <v>60</v>
      </c>
      <c r="H105" s="12">
        <v>51</v>
      </c>
      <c r="I105" s="12">
        <v>70</v>
      </c>
      <c r="J105" s="12">
        <v>50</v>
      </c>
      <c r="K105" s="12" t="s">
        <v>482</v>
      </c>
      <c r="L105" s="12">
        <v>60.9</v>
      </c>
      <c r="M105" s="12">
        <v>1.347</v>
      </c>
      <c r="N105" s="12">
        <v>0.39300000000000002</v>
      </c>
      <c r="O105" s="14">
        <f t="shared" si="4"/>
        <v>3.4274809160305342</v>
      </c>
      <c r="P105" s="12">
        <v>0</v>
      </c>
      <c r="Q105" s="8" t="s">
        <v>432</v>
      </c>
      <c r="R105" s="8" t="s">
        <v>432</v>
      </c>
      <c r="S105" s="8" t="s">
        <v>460</v>
      </c>
      <c r="T105" s="7" t="str">
        <f t="shared" si="5"/>
        <v>OK</v>
      </c>
    </row>
    <row r="106" spans="1:20" ht="22.8">
      <c r="A106" s="7">
        <f t="shared" si="3"/>
        <v>100</v>
      </c>
      <c r="B106" s="16">
        <v>22</v>
      </c>
      <c r="C106" s="16">
        <v>20</v>
      </c>
      <c r="D106" s="12">
        <v>116</v>
      </c>
      <c r="E106" s="16">
        <v>20</v>
      </c>
      <c r="F106" s="16">
        <v>17</v>
      </c>
      <c r="G106" s="12">
        <v>60</v>
      </c>
      <c r="H106" s="12">
        <v>51</v>
      </c>
      <c r="I106" s="12">
        <v>70</v>
      </c>
      <c r="J106" s="12">
        <v>25</v>
      </c>
      <c r="K106" s="12" t="s">
        <v>483</v>
      </c>
      <c r="L106" s="12">
        <v>30.5</v>
      </c>
      <c r="M106" s="12">
        <v>0.67400000000000004</v>
      </c>
      <c r="N106" s="12">
        <v>0.21199999999999999</v>
      </c>
      <c r="O106" s="14">
        <f t="shared" si="4"/>
        <v>3.1792452830188682</v>
      </c>
      <c r="P106" s="12">
        <v>0</v>
      </c>
      <c r="Q106" s="8" t="s">
        <v>432</v>
      </c>
      <c r="R106" s="8" t="s">
        <v>432</v>
      </c>
      <c r="S106" s="8" t="s">
        <v>460</v>
      </c>
      <c r="T106" s="7" t="str">
        <f t="shared" si="5"/>
        <v>OK</v>
      </c>
    </row>
    <row r="107" spans="1:20" ht="22.8">
      <c r="A107" s="7">
        <f t="shared" si="3"/>
        <v>101</v>
      </c>
      <c r="B107" s="16">
        <v>22</v>
      </c>
      <c r="C107" s="16">
        <v>14</v>
      </c>
      <c r="D107" s="12">
        <v>116</v>
      </c>
      <c r="E107" s="16">
        <v>20</v>
      </c>
      <c r="F107" s="16">
        <v>17</v>
      </c>
      <c r="G107" s="12">
        <v>60</v>
      </c>
      <c r="H107" s="12">
        <v>51</v>
      </c>
      <c r="I107" s="12">
        <v>75</v>
      </c>
      <c r="J107" s="12">
        <v>100</v>
      </c>
      <c r="K107" s="12" t="s">
        <v>480</v>
      </c>
      <c r="L107" s="12">
        <v>94.5</v>
      </c>
      <c r="M107" s="12">
        <v>2.6389999999999998</v>
      </c>
      <c r="N107" s="12">
        <v>0.83299999999999996</v>
      </c>
      <c r="O107" s="14">
        <f t="shared" si="4"/>
        <v>3.1680672268907561</v>
      </c>
      <c r="P107" s="12">
        <v>0</v>
      </c>
      <c r="Q107" s="8" t="s">
        <v>432</v>
      </c>
      <c r="R107" s="8" t="s">
        <v>432</v>
      </c>
      <c r="S107" s="8" t="s">
        <v>460</v>
      </c>
      <c r="T107" s="7" t="str">
        <f t="shared" si="5"/>
        <v>OK</v>
      </c>
    </row>
    <row r="108" spans="1:20" ht="22.8">
      <c r="A108" s="7">
        <f t="shared" si="3"/>
        <v>102</v>
      </c>
      <c r="B108" s="16">
        <v>22</v>
      </c>
      <c r="C108" s="16">
        <v>16</v>
      </c>
      <c r="D108" s="12">
        <v>116</v>
      </c>
      <c r="E108" s="16">
        <v>20</v>
      </c>
      <c r="F108" s="16">
        <v>17</v>
      </c>
      <c r="G108" s="12">
        <v>60</v>
      </c>
      <c r="H108" s="12">
        <v>51</v>
      </c>
      <c r="I108" s="12">
        <v>75</v>
      </c>
      <c r="J108" s="12">
        <v>75</v>
      </c>
      <c r="K108" s="12" t="s">
        <v>481</v>
      </c>
      <c r="L108" s="12">
        <v>70.900000000000006</v>
      </c>
      <c r="M108" s="12">
        <v>1.9790000000000001</v>
      </c>
      <c r="N108" s="12">
        <v>0.61199999999999999</v>
      </c>
      <c r="O108" s="14">
        <f t="shared" si="4"/>
        <v>3.2336601307189543</v>
      </c>
      <c r="P108" s="12">
        <v>0</v>
      </c>
      <c r="Q108" s="8" t="s">
        <v>432</v>
      </c>
      <c r="R108" s="8" t="s">
        <v>432</v>
      </c>
      <c r="S108" s="8" t="s">
        <v>460</v>
      </c>
      <c r="T108" s="7" t="str">
        <f t="shared" si="5"/>
        <v>OK</v>
      </c>
    </row>
    <row r="109" spans="1:20" ht="22.8">
      <c r="A109" s="7">
        <f t="shared" si="3"/>
        <v>103</v>
      </c>
      <c r="B109" s="16">
        <v>22</v>
      </c>
      <c r="C109" s="16">
        <v>18</v>
      </c>
      <c r="D109" s="12">
        <v>116</v>
      </c>
      <c r="E109" s="16">
        <v>20</v>
      </c>
      <c r="F109" s="16">
        <v>17</v>
      </c>
      <c r="G109" s="12">
        <v>60</v>
      </c>
      <c r="H109" s="12">
        <v>51</v>
      </c>
      <c r="I109" s="12">
        <v>75</v>
      </c>
      <c r="J109" s="12">
        <v>50</v>
      </c>
      <c r="K109" s="12" t="s">
        <v>482</v>
      </c>
      <c r="L109" s="12">
        <v>47.2</v>
      </c>
      <c r="M109" s="12">
        <v>1.319</v>
      </c>
      <c r="N109" s="12">
        <v>0.41099999999999998</v>
      </c>
      <c r="O109" s="14">
        <f t="shared" si="4"/>
        <v>3.2092457420924574</v>
      </c>
      <c r="P109" s="12">
        <v>0</v>
      </c>
      <c r="Q109" s="8" t="s">
        <v>432</v>
      </c>
      <c r="R109" s="8" t="s">
        <v>432</v>
      </c>
      <c r="S109" s="8" t="s">
        <v>460</v>
      </c>
      <c r="T109" s="7" t="str">
        <f t="shared" si="5"/>
        <v>OK</v>
      </c>
    </row>
    <row r="110" spans="1:20" ht="22.8">
      <c r="A110" s="7">
        <f t="shared" si="3"/>
        <v>104</v>
      </c>
      <c r="B110" s="16">
        <v>22</v>
      </c>
      <c r="C110" s="16">
        <v>20</v>
      </c>
      <c r="D110" s="12">
        <v>116</v>
      </c>
      <c r="E110" s="16">
        <v>20</v>
      </c>
      <c r="F110" s="16">
        <v>17</v>
      </c>
      <c r="G110" s="12">
        <v>60</v>
      </c>
      <c r="H110" s="12">
        <v>51</v>
      </c>
      <c r="I110" s="12">
        <v>75</v>
      </c>
      <c r="J110" s="12">
        <v>25</v>
      </c>
      <c r="K110" s="12" t="s">
        <v>483</v>
      </c>
      <c r="L110" s="12">
        <v>23.6</v>
      </c>
      <c r="M110" s="12">
        <v>0.66</v>
      </c>
      <c r="N110" s="12">
        <v>0.221</v>
      </c>
      <c r="O110" s="14">
        <f t="shared" si="4"/>
        <v>2.9864253393665159</v>
      </c>
      <c r="P110" s="12">
        <v>0</v>
      </c>
      <c r="Q110" s="8" t="s">
        <v>432</v>
      </c>
      <c r="R110" s="8" t="s">
        <v>432</v>
      </c>
      <c r="S110" s="8" t="s">
        <v>460</v>
      </c>
      <c r="T110" s="7" t="str">
        <f t="shared" si="5"/>
        <v>OK</v>
      </c>
    </row>
    <row r="111" spans="1:20" ht="22.8">
      <c r="A111" s="7">
        <f t="shared" si="3"/>
        <v>105</v>
      </c>
      <c r="B111" s="16">
        <v>22</v>
      </c>
      <c r="C111" s="16">
        <v>15</v>
      </c>
      <c r="D111" s="12">
        <v>116</v>
      </c>
      <c r="E111" s="16">
        <v>20</v>
      </c>
      <c r="F111" s="16">
        <v>17</v>
      </c>
      <c r="G111" s="12">
        <v>60</v>
      </c>
      <c r="H111" s="12">
        <v>51</v>
      </c>
      <c r="I111" s="12">
        <v>85</v>
      </c>
      <c r="J111" s="12">
        <v>100</v>
      </c>
      <c r="K111" s="12" t="s">
        <v>480</v>
      </c>
      <c r="L111" s="12">
        <v>63.9</v>
      </c>
      <c r="M111" s="12">
        <v>2.528</v>
      </c>
      <c r="N111" s="12">
        <v>0.89700000000000002</v>
      </c>
      <c r="O111" s="14">
        <f t="shared" si="4"/>
        <v>2.8182831661092531</v>
      </c>
      <c r="P111" s="12">
        <v>0</v>
      </c>
      <c r="Q111" s="8" t="s">
        <v>432</v>
      </c>
      <c r="R111" s="8" t="s">
        <v>432</v>
      </c>
      <c r="S111" s="8" t="s">
        <v>460</v>
      </c>
      <c r="T111" s="7" t="str">
        <f t="shared" si="5"/>
        <v>OK</v>
      </c>
    </row>
    <row r="112" spans="1:20" ht="22.8">
      <c r="A112" s="7">
        <f t="shared" si="3"/>
        <v>106</v>
      </c>
      <c r="B112" s="16">
        <v>22</v>
      </c>
      <c r="C112" s="16">
        <v>17</v>
      </c>
      <c r="D112" s="12">
        <v>116</v>
      </c>
      <c r="E112" s="16">
        <v>20</v>
      </c>
      <c r="F112" s="16">
        <v>17</v>
      </c>
      <c r="G112" s="12">
        <v>60</v>
      </c>
      <c r="H112" s="12">
        <v>51</v>
      </c>
      <c r="I112" s="12">
        <v>85</v>
      </c>
      <c r="J112" s="12">
        <v>75</v>
      </c>
      <c r="K112" s="12" t="s">
        <v>481</v>
      </c>
      <c r="L112" s="12">
        <v>47.9</v>
      </c>
      <c r="M112" s="12">
        <v>1.8959999999999999</v>
      </c>
      <c r="N112" s="12">
        <v>0.65800000000000003</v>
      </c>
      <c r="O112" s="14">
        <f t="shared" si="4"/>
        <v>2.8814589665653494</v>
      </c>
      <c r="P112" s="12">
        <v>0</v>
      </c>
      <c r="Q112" s="8" t="s">
        <v>432</v>
      </c>
      <c r="R112" s="8" t="s">
        <v>432</v>
      </c>
      <c r="S112" s="8" t="s">
        <v>460</v>
      </c>
      <c r="T112" s="7" t="str">
        <f t="shared" si="5"/>
        <v>OK</v>
      </c>
    </row>
    <row r="113" spans="1:20" ht="22.8">
      <c r="A113" s="7">
        <f t="shared" si="3"/>
        <v>107</v>
      </c>
      <c r="B113" s="16">
        <v>22</v>
      </c>
      <c r="C113" s="16">
        <v>18</v>
      </c>
      <c r="D113" s="12">
        <v>116</v>
      </c>
      <c r="E113" s="16">
        <v>20</v>
      </c>
      <c r="F113" s="16">
        <v>17</v>
      </c>
      <c r="G113" s="12">
        <v>60</v>
      </c>
      <c r="H113" s="12">
        <v>51</v>
      </c>
      <c r="I113" s="12">
        <v>85</v>
      </c>
      <c r="J113" s="12">
        <v>50</v>
      </c>
      <c r="K113" s="12" t="s">
        <v>482</v>
      </c>
      <c r="L113" s="12">
        <v>31.9</v>
      </c>
      <c r="M113" s="12">
        <v>1.264</v>
      </c>
      <c r="N113" s="12">
        <v>0.442</v>
      </c>
      <c r="O113" s="14">
        <f t="shared" si="4"/>
        <v>2.8597285067873304</v>
      </c>
      <c r="P113" s="12">
        <v>0</v>
      </c>
      <c r="Q113" s="8" t="s">
        <v>432</v>
      </c>
      <c r="R113" s="8" t="s">
        <v>432</v>
      </c>
      <c r="S113" s="8" t="s">
        <v>460</v>
      </c>
      <c r="T113" s="7" t="str">
        <f t="shared" si="5"/>
        <v>OK</v>
      </c>
    </row>
    <row r="114" spans="1:20" ht="22.8">
      <c r="A114" s="7">
        <f t="shared" si="3"/>
        <v>108</v>
      </c>
      <c r="B114" s="16">
        <v>22</v>
      </c>
      <c r="C114" s="16">
        <v>20</v>
      </c>
      <c r="D114" s="12">
        <v>116</v>
      </c>
      <c r="E114" s="16">
        <v>20</v>
      </c>
      <c r="F114" s="16">
        <v>17</v>
      </c>
      <c r="G114" s="12">
        <v>60</v>
      </c>
      <c r="H114" s="12">
        <v>51</v>
      </c>
      <c r="I114" s="12">
        <v>85</v>
      </c>
      <c r="J114" s="12">
        <v>25</v>
      </c>
      <c r="K114" s="12" t="s">
        <v>483</v>
      </c>
      <c r="L114" s="12">
        <v>16</v>
      </c>
      <c r="M114" s="12">
        <v>0.63200000000000001</v>
      </c>
      <c r="N114" s="12">
        <v>0.23699999999999999</v>
      </c>
      <c r="O114" s="14">
        <f t="shared" si="4"/>
        <v>2.666666666666667</v>
      </c>
      <c r="P114" s="12">
        <v>0</v>
      </c>
      <c r="Q114" s="8" t="s">
        <v>432</v>
      </c>
      <c r="R114" s="8" t="s">
        <v>432</v>
      </c>
      <c r="S114" s="8" t="s">
        <v>460</v>
      </c>
      <c r="T114" s="7" t="str">
        <f t="shared" si="5"/>
        <v>OK</v>
      </c>
    </row>
    <row r="115" spans="1:20" ht="22.8">
      <c r="A115" s="7">
        <f t="shared" si="3"/>
        <v>109</v>
      </c>
      <c r="B115" s="16">
        <v>22</v>
      </c>
      <c r="C115" s="16">
        <v>14</v>
      </c>
      <c r="D115" s="12">
        <v>116</v>
      </c>
      <c r="E115" s="16">
        <v>20</v>
      </c>
      <c r="F115" s="16">
        <v>17</v>
      </c>
      <c r="G115" s="12">
        <v>60</v>
      </c>
      <c r="H115" s="12">
        <v>54</v>
      </c>
      <c r="I115" s="12">
        <v>68</v>
      </c>
      <c r="J115" s="12">
        <v>100</v>
      </c>
      <c r="K115" s="12" t="s">
        <v>480</v>
      </c>
      <c r="L115" s="12">
        <v>166.7</v>
      </c>
      <c r="M115" s="12">
        <v>2.7170000000000001</v>
      </c>
      <c r="N115" s="12">
        <v>0.78</v>
      </c>
      <c r="O115" s="14">
        <f t="shared" si="4"/>
        <v>3.4833333333333334</v>
      </c>
      <c r="P115" s="12">
        <v>0</v>
      </c>
      <c r="Q115" s="8" t="s">
        <v>432</v>
      </c>
      <c r="R115" s="8" t="s">
        <v>432</v>
      </c>
      <c r="S115" s="8" t="s">
        <v>460</v>
      </c>
      <c r="T115" s="7" t="str">
        <f t="shared" si="5"/>
        <v>OK</v>
      </c>
    </row>
    <row r="116" spans="1:20" ht="22.8">
      <c r="A116" s="7">
        <f t="shared" si="3"/>
        <v>110</v>
      </c>
      <c r="B116" s="16">
        <v>22</v>
      </c>
      <c r="C116" s="16">
        <v>16</v>
      </c>
      <c r="D116" s="12">
        <v>116</v>
      </c>
      <c r="E116" s="16">
        <v>20</v>
      </c>
      <c r="F116" s="16">
        <v>17</v>
      </c>
      <c r="G116" s="12">
        <v>60</v>
      </c>
      <c r="H116" s="12">
        <v>54</v>
      </c>
      <c r="I116" s="12">
        <v>68</v>
      </c>
      <c r="J116" s="12">
        <v>75</v>
      </c>
      <c r="K116" s="12" t="s">
        <v>481</v>
      </c>
      <c r="L116" s="12">
        <v>125</v>
      </c>
      <c r="M116" s="12">
        <v>2.0369999999999999</v>
      </c>
      <c r="N116" s="12">
        <v>0.57299999999999995</v>
      </c>
      <c r="O116" s="14">
        <f t="shared" si="4"/>
        <v>3.5549738219895288</v>
      </c>
      <c r="P116" s="12">
        <v>0</v>
      </c>
      <c r="Q116" s="8" t="s">
        <v>432</v>
      </c>
      <c r="R116" s="8" t="s">
        <v>432</v>
      </c>
      <c r="S116" s="8" t="s">
        <v>460</v>
      </c>
      <c r="T116" s="7" t="str">
        <f t="shared" si="5"/>
        <v>OK</v>
      </c>
    </row>
    <row r="117" spans="1:20" ht="22.8">
      <c r="A117" s="7">
        <f t="shared" si="3"/>
        <v>111</v>
      </c>
      <c r="B117" s="16">
        <v>22</v>
      </c>
      <c r="C117" s="16">
        <v>18</v>
      </c>
      <c r="D117" s="12">
        <v>116</v>
      </c>
      <c r="E117" s="16">
        <v>20</v>
      </c>
      <c r="F117" s="16">
        <v>17</v>
      </c>
      <c r="G117" s="12">
        <v>60</v>
      </c>
      <c r="H117" s="12">
        <v>54</v>
      </c>
      <c r="I117" s="12">
        <v>68</v>
      </c>
      <c r="J117" s="12">
        <v>50</v>
      </c>
      <c r="K117" s="12" t="s">
        <v>482</v>
      </c>
      <c r="L117" s="12">
        <v>83.4</v>
      </c>
      <c r="M117" s="12">
        <v>1.3580000000000001</v>
      </c>
      <c r="N117" s="12">
        <v>0.38500000000000001</v>
      </c>
      <c r="O117" s="14">
        <f t="shared" si="4"/>
        <v>3.5272727272727273</v>
      </c>
      <c r="P117" s="12">
        <v>0</v>
      </c>
      <c r="Q117" s="8" t="s">
        <v>432</v>
      </c>
      <c r="R117" s="8" t="s">
        <v>432</v>
      </c>
      <c r="S117" s="8" t="s">
        <v>460</v>
      </c>
      <c r="T117" s="7" t="str">
        <f t="shared" si="5"/>
        <v>OK</v>
      </c>
    </row>
    <row r="118" spans="1:20" ht="22.8">
      <c r="A118" s="7">
        <f t="shared" si="3"/>
        <v>112</v>
      </c>
      <c r="B118" s="16">
        <v>22</v>
      </c>
      <c r="C118" s="16">
        <v>20</v>
      </c>
      <c r="D118" s="12">
        <v>116</v>
      </c>
      <c r="E118" s="16">
        <v>20</v>
      </c>
      <c r="F118" s="16">
        <v>17</v>
      </c>
      <c r="G118" s="12">
        <v>60</v>
      </c>
      <c r="H118" s="12">
        <v>54</v>
      </c>
      <c r="I118" s="12">
        <v>68</v>
      </c>
      <c r="J118" s="12">
        <v>25</v>
      </c>
      <c r="K118" s="12" t="s">
        <v>483</v>
      </c>
      <c r="L118" s="12">
        <v>41.7</v>
      </c>
      <c r="M118" s="12">
        <v>0.67900000000000005</v>
      </c>
      <c r="N118" s="12">
        <v>0.20799999999999999</v>
      </c>
      <c r="O118" s="14">
        <f t="shared" si="4"/>
        <v>3.2644230769230771</v>
      </c>
      <c r="P118" s="12">
        <v>0</v>
      </c>
      <c r="Q118" s="8" t="s">
        <v>432</v>
      </c>
      <c r="R118" s="8" t="s">
        <v>432</v>
      </c>
      <c r="S118" s="8" t="s">
        <v>460</v>
      </c>
      <c r="T118" s="7" t="str">
        <f t="shared" si="5"/>
        <v>OK</v>
      </c>
    </row>
    <row r="119" spans="1:20">
      <c r="A119" s="7" t="str">
        <f t="shared" si="3"/>
        <v/>
      </c>
      <c r="B119" s="16"/>
      <c r="C119" s="16"/>
      <c r="D119" s="12"/>
      <c r="E119" s="16"/>
      <c r="F119" s="16"/>
      <c r="G119" s="12"/>
      <c r="H119" s="12"/>
      <c r="I119" s="12"/>
      <c r="J119" s="12"/>
      <c r="K119" s="12"/>
      <c r="L119" s="12"/>
      <c r="M119" s="12"/>
      <c r="N119" s="12"/>
      <c r="O119" s="14" t="str">
        <f t="shared" si="4"/>
        <v/>
      </c>
      <c r="P119" s="12"/>
      <c r="Q119" s="8"/>
      <c r="R119" s="8"/>
      <c r="S119" s="8"/>
      <c r="T119" s="7" t="str">
        <f t="shared" si="5"/>
        <v/>
      </c>
    </row>
    <row r="120" spans="1:20">
      <c r="A120" s="7" t="str">
        <f t="shared" si="3"/>
        <v/>
      </c>
      <c r="B120" s="16"/>
      <c r="C120" s="16"/>
      <c r="D120" s="12"/>
      <c r="E120" s="16"/>
      <c r="F120" s="16"/>
      <c r="G120" s="12"/>
      <c r="H120" s="12"/>
      <c r="I120" s="12"/>
      <c r="J120" s="12"/>
      <c r="K120" s="12"/>
      <c r="L120" s="12"/>
      <c r="M120" s="12"/>
      <c r="N120" s="12"/>
      <c r="O120" s="14" t="str">
        <f t="shared" si="4"/>
        <v/>
      </c>
      <c r="P120" s="12"/>
      <c r="Q120" s="8"/>
      <c r="R120" s="8"/>
      <c r="S120" s="8"/>
      <c r="T120" s="7" t="str">
        <f t="shared" si="5"/>
        <v/>
      </c>
    </row>
    <row r="121" spans="1:20">
      <c r="A121" s="7" t="str">
        <f t="shared" si="3"/>
        <v/>
      </c>
      <c r="B121" s="16"/>
      <c r="C121" s="16"/>
      <c r="D121" s="12"/>
      <c r="E121" s="16"/>
      <c r="F121" s="16"/>
      <c r="G121" s="12"/>
      <c r="H121" s="12"/>
      <c r="I121" s="12"/>
      <c r="J121" s="12"/>
      <c r="K121" s="12"/>
      <c r="L121" s="12"/>
      <c r="M121" s="12"/>
      <c r="N121" s="12"/>
      <c r="O121" s="14" t="str">
        <f t="shared" si="4"/>
        <v/>
      </c>
      <c r="P121" s="12"/>
      <c r="Q121" s="8"/>
      <c r="R121" s="8"/>
      <c r="S121" s="8"/>
      <c r="T121" s="7" t="str">
        <f t="shared" si="5"/>
        <v/>
      </c>
    </row>
    <row r="122" spans="1:20">
      <c r="A122" s="7" t="str">
        <f t="shared" si="3"/>
        <v/>
      </c>
      <c r="B122" s="16"/>
      <c r="C122" s="16"/>
      <c r="D122" s="12"/>
      <c r="E122" s="16"/>
      <c r="F122" s="16"/>
      <c r="G122" s="12"/>
      <c r="H122" s="12"/>
      <c r="I122" s="12"/>
      <c r="J122" s="12"/>
      <c r="K122" s="12"/>
      <c r="L122" s="12"/>
      <c r="M122" s="12"/>
      <c r="N122" s="12"/>
      <c r="O122" s="14" t="str">
        <f t="shared" si="4"/>
        <v/>
      </c>
      <c r="P122" s="12"/>
      <c r="Q122" s="8"/>
      <c r="R122" s="8"/>
      <c r="S122" s="8"/>
      <c r="T122" s="7" t="str">
        <f t="shared" si="5"/>
        <v/>
      </c>
    </row>
    <row r="123" spans="1:20">
      <c r="A123" s="7" t="str">
        <f t="shared" si="3"/>
        <v/>
      </c>
      <c r="B123" s="16"/>
      <c r="C123" s="16"/>
      <c r="D123" s="12"/>
      <c r="E123" s="16"/>
      <c r="F123" s="16"/>
      <c r="G123" s="12"/>
      <c r="H123" s="12"/>
      <c r="I123" s="12"/>
      <c r="J123" s="12"/>
      <c r="K123" s="12"/>
      <c r="L123" s="12"/>
      <c r="M123" s="12"/>
      <c r="N123" s="12"/>
      <c r="O123" s="14" t="str">
        <f t="shared" si="4"/>
        <v/>
      </c>
      <c r="P123" s="12"/>
      <c r="Q123" s="8"/>
      <c r="R123" s="8"/>
      <c r="S123" s="8"/>
      <c r="T123" s="7" t="str">
        <f t="shared" si="5"/>
        <v/>
      </c>
    </row>
    <row r="124" spans="1:20">
      <c r="A124" s="7" t="str">
        <f t="shared" si="3"/>
        <v/>
      </c>
      <c r="B124" s="16"/>
      <c r="C124" s="16"/>
      <c r="D124" s="12"/>
      <c r="E124" s="16"/>
      <c r="F124" s="16"/>
      <c r="G124" s="12"/>
      <c r="H124" s="12"/>
      <c r="I124" s="12"/>
      <c r="J124" s="12"/>
      <c r="K124" s="12"/>
      <c r="L124" s="12"/>
      <c r="M124" s="12"/>
      <c r="N124" s="12"/>
      <c r="O124" s="14" t="str">
        <f t="shared" si="4"/>
        <v/>
      </c>
      <c r="P124" s="12"/>
      <c r="Q124" s="8"/>
      <c r="R124" s="8"/>
      <c r="S124" s="8"/>
      <c r="T124" s="7" t="str">
        <f t="shared" si="5"/>
        <v/>
      </c>
    </row>
    <row r="125" spans="1:20">
      <c r="A125" s="7" t="str">
        <f t="shared" si="3"/>
        <v/>
      </c>
      <c r="B125" s="16"/>
      <c r="C125" s="16"/>
      <c r="D125" s="12"/>
      <c r="E125" s="16"/>
      <c r="F125" s="16"/>
      <c r="G125" s="12"/>
      <c r="H125" s="12"/>
      <c r="I125" s="12"/>
      <c r="J125" s="12"/>
      <c r="K125" s="12"/>
      <c r="L125" s="12"/>
      <c r="M125" s="12"/>
      <c r="N125" s="12"/>
      <c r="O125" s="14" t="str">
        <f t="shared" si="4"/>
        <v/>
      </c>
      <c r="P125" s="12"/>
      <c r="Q125" s="8"/>
      <c r="R125" s="8"/>
      <c r="S125" s="8"/>
      <c r="T125" s="7" t="str">
        <f t="shared" si="5"/>
        <v/>
      </c>
    </row>
    <row r="126" spans="1:20">
      <c r="A126" s="7" t="str">
        <f t="shared" si="3"/>
        <v/>
      </c>
      <c r="B126" s="16"/>
      <c r="C126" s="16"/>
      <c r="D126" s="12"/>
      <c r="E126" s="16"/>
      <c r="F126" s="16"/>
      <c r="G126" s="12"/>
      <c r="H126" s="12"/>
      <c r="I126" s="12"/>
      <c r="J126" s="12"/>
      <c r="K126" s="12"/>
      <c r="L126" s="12"/>
      <c r="M126" s="12"/>
      <c r="N126" s="12"/>
      <c r="O126" s="14" t="str">
        <f t="shared" si="4"/>
        <v/>
      </c>
      <c r="P126" s="12"/>
      <c r="Q126" s="8"/>
      <c r="R126" s="8"/>
      <c r="S126" s="8"/>
      <c r="T126" s="7" t="str">
        <f t="shared" si="5"/>
        <v/>
      </c>
    </row>
    <row r="127" spans="1:20">
      <c r="A127" s="7" t="str">
        <f t="shared" si="3"/>
        <v/>
      </c>
      <c r="B127" s="16"/>
      <c r="C127" s="16"/>
      <c r="D127" s="12"/>
      <c r="E127" s="16"/>
      <c r="F127" s="16"/>
      <c r="G127" s="12"/>
      <c r="H127" s="12"/>
      <c r="I127" s="12"/>
      <c r="J127" s="12"/>
      <c r="K127" s="12"/>
      <c r="L127" s="12"/>
      <c r="M127" s="12"/>
      <c r="N127" s="12"/>
      <c r="O127" s="14" t="str">
        <f t="shared" si="4"/>
        <v/>
      </c>
      <c r="P127" s="12"/>
      <c r="Q127" s="8"/>
      <c r="R127" s="8"/>
      <c r="S127" s="8"/>
      <c r="T127" s="7" t="str">
        <f t="shared" si="5"/>
        <v/>
      </c>
    </row>
    <row r="128" spans="1:20">
      <c r="A128" s="7" t="str">
        <f t="shared" si="3"/>
        <v/>
      </c>
      <c r="B128" s="16"/>
      <c r="C128" s="16"/>
      <c r="D128" s="12"/>
      <c r="E128" s="16"/>
      <c r="F128" s="16"/>
      <c r="G128" s="12"/>
      <c r="H128" s="12"/>
      <c r="I128" s="12"/>
      <c r="J128" s="12"/>
      <c r="K128" s="12"/>
      <c r="L128" s="12"/>
      <c r="M128" s="12"/>
      <c r="N128" s="12"/>
      <c r="O128" s="14" t="str">
        <f t="shared" si="4"/>
        <v/>
      </c>
      <c r="P128" s="12"/>
      <c r="Q128" s="8"/>
      <c r="R128" s="8"/>
      <c r="S128" s="8"/>
      <c r="T128" s="7" t="str">
        <f t="shared" si="5"/>
        <v/>
      </c>
    </row>
    <row r="129" spans="1:20">
      <c r="A129" s="7" t="str">
        <f t="shared" si="3"/>
        <v/>
      </c>
      <c r="B129" s="16"/>
      <c r="C129" s="16"/>
      <c r="D129" s="12"/>
      <c r="E129" s="16"/>
      <c r="F129" s="16"/>
      <c r="G129" s="12"/>
      <c r="H129" s="12"/>
      <c r="I129" s="12"/>
      <c r="J129" s="12"/>
      <c r="K129" s="12"/>
      <c r="L129" s="12"/>
      <c r="M129" s="12"/>
      <c r="N129" s="12"/>
      <c r="O129" s="14" t="str">
        <f t="shared" si="4"/>
        <v/>
      </c>
      <c r="P129" s="12"/>
      <c r="Q129" s="8"/>
      <c r="R129" s="8"/>
      <c r="S129" s="8"/>
      <c r="T129" s="7" t="str">
        <f t="shared" si="5"/>
        <v/>
      </c>
    </row>
    <row r="130" spans="1:20">
      <c r="A130" s="7" t="str">
        <f t="shared" si="3"/>
        <v/>
      </c>
      <c r="B130" s="16"/>
      <c r="C130" s="16"/>
      <c r="D130" s="12"/>
      <c r="E130" s="16"/>
      <c r="F130" s="16"/>
      <c r="G130" s="12"/>
      <c r="H130" s="12"/>
      <c r="I130" s="12"/>
      <c r="J130" s="12"/>
      <c r="K130" s="12"/>
      <c r="L130" s="12"/>
      <c r="M130" s="12"/>
      <c r="N130" s="12"/>
      <c r="O130" s="14" t="str">
        <f t="shared" si="4"/>
        <v/>
      </c>
      <c r="P130" s="12"/>
      <c r="Q130" s="8"/>
      <c r="R130" s="8"/>
      <c r="S130" s="8"/>
      <c r="T130" s="7" t="str">
        <f t="shared" si="5"/>
        <v/>
      </c>
    </row>
    <row r="131" spans="1:20">
      <c r="A131" s="7" t="str">
        <f t="shared" si="3"/>
        <v/>
      </c>
      <c r="B131" s="16"/>
      <c r="C131" s="16"/>
      <c r="D131" s="12"/>
      <c r="E131" s="16"/>
      <c r="F131" s="16"/>
      <c r="G131" s="12"/>
      <c r="H131" s="12"/>
      <c r="I131" s="12"/>
      <c r="J131" s="12"/>
      <c r="K131" s="12"/>
      <c r="L131" s="12"/>
      <c r="M131" s="12"/>
      <c r="N131" s="12"/>
      <c r="O131" s="14" t="str">
        <f t="shared" si="4"/>
        <v/>
      </c>
      <c r="P131" s="12"/>
      <c r="Q131" s="8"/>
      <c r="R131" s="8"/>
      <c r="S131" s="8"/>
      <c r="T131" s="7" t="str">
        <f t="shared" si="5"/>
        <v/>
      </c>
    </row>
    <row r="132" spans="1:20">
      <c r="A132" s="7" t="str">
        <f t="shared" si="3"/>
        <v/>
      </c>
      <c r="B132" s="16"/>
      <c r="C132" s="16"/>
      <c r="D132" s="12"/>
      <c r="E132" s="16"/>
      <c r="F132" s="16"/>
      <c r="G132" s="12"/>
      <c r="H132" s="12"/>
      <c r="I132" s="12"/>
      <c r="J132" s="12"/>
      <c r="K132" s="12"/>
      <c r="L132" s="12"/>
      <c r="M132" s="12"/>
      <c r="N132" s="12"/>
      <c r="O132" s="14" t="str">
        <f t="shared" si="4"/>
        <v/>
      </c>
      <c r="P132" s="12"/>
      <c r="Q132" s="8"/>
      <c r="R132" s="8"/>
      <c r="S132" s="8"/>
      <c r="T132" s="7" t="str">
        <f t="shared" si="5"/>
        <v/>
      </c>
    </row>
    <row r="133" spans="1:20">
      <c r="A133" s="7" t="str">
        <f t="shared" si="3"/>
        <v/>
      </c>
      <c r="B133" s="16"/>
      <c r="C133" s="16"/>
      <c r="D133" s="12"/>
      <c r="E133" s="16"/>
      <c r="F133" s="16"/>
      <c r="G133" s="12"/>
      <c r="H133" s="12"/>
      <c r="I133" s="12"/>
      <c r="J133" s="12"/>
      <c r="K133" s="12"/>
      <c r="L133" s="12"/>
      <c r="M133" s="12"/>
      <c r="N133" s="12"/>
      <c r="O133" s="14" t="str">
        <f t="shared" si="4"/>
        <v/>
      </c>
      <c r="P133" s="12"/>
      <c r="Q133" s="8"/>
      <c r="R133" s="8"/>
      <c r="S133" s="8"/>
      <c r="T133" s="7" t="str">
        <f t="shared" si="5"/>
        <v/>
      </c>
    </row>
    <row r="134" spans="1:20">
      <c r="A134" s="7" t="str">
        <f t="shared" si="3"/>
        <v/>
      </c>
      <c r="B134" s="16"/>
      <c r="C134" s="16"/>
      <c r="D134" s="12"/>
      <c r="E134" s="16"/>
      <c r="F134" s="16"/>
      <c r="G134" s="12"/>
      <c r="H134" s="12"/>
      <c r="I134" s="12"/>
      <c r="J134" s="12"/>
      <c r="K134" s="12"/>
      <c r="L134" s="12"/>
      <c r="M134" s="12"/>
      <c r="N134" s="12"/>
      <c r="O134" s="14" t="str">
        <f t="shared" si="4"/>
        <v/>
      </c>
      <c r="P134" s="12"/>
      <c r="Q134" s="8"/>
      <c r="R134" s="8"/>
      <c r="S134" s="8"/>
      <c r="T134" s="7" t="str">
        <f t="shared" si="5"/>
        <v/>
      </c>
    </row>
    <row r="135" spans="1:20">
      <c r="A135" s="7" t="str">
        <f t="shared" ref="A135:A198" si="6">IF(OR(B135="",E135=""),"",ROW()-6)</f>
        <v/>
      </c>
      <c r="B135" s="16"/>
      <c r="C135" s="16"/>
      <c r="D135" s="12"/>
      <c r="E135" s="16"/>
      <c r="F135" s="16"/>
      <c r="G135" s="12"/>
      <c r="H135" s="12"/>
      <c r="I135" s="12"/>
      <c r="J135" s="12"/>
      <c r="K135" s="12"/>
      <c r="L135" s="12"/>
      <c r="M135" s="12"/>
      <c r="N135" s="12"/>
      <c r="O135" s="14" t="str">
        <f t="shared" ref="O135:O198" si="7">IF(OR(M135="",N135="",N135=0),"",M135/N135)</f>
        <v/>
      </c>
      <c r="P135" s="12"/>
      <c r="Q135" s="8"/>
      <c r="R135" s="8"/>
      <c r="S135" s="8"/>
      <c r="T135" s="7" t="str">
        <f t="shared" ref="T135:T198" si="8">IF(OR(B135="",E135=""),"",IF(AND(B135=INT(B135),C135=INT(C135),E135=INT(E135),OR(F135="",F135=INT(F135)),B135&gt;=9,B135&lt;=23,C135&gt;=3,C135&lt;=B135,E135&gt;=-7,E135&lt;=40,G135&gt;=0,G135&lt;=100,H135&gt;=45,H135&lt;=58,I135&gt;=68,I135&lt;=85,J135&gt;=25,J135&lt;=100,M135&gt;0,N135&gt;0,P135=0),"OK","BŁĄD"))</f>
        <v/>
      </c>
    </row>
    <row r="136" spans="1:20">
      <c r="A136" s="7" t="str">
        <f t="shared" si="6"/>
        <v/>
      </c>
      <c r="B136" s="16"/>
      <c r="C136" s="16"/>
      <c r="D136" s="12"/>
      <c r="E136" s="16"/>
      <c r="F136" s="16"/>
      <c r="G136" s="12"/>
      <c r="H136" s="12"/>
      <c r="I136" s="12"/>
      <c r="J136" s="12"/>
      <c r="K136" s="12"/>
      <c r="L136" s="12"/>
      <c r="M136" s="12"/>
      <c r="N136" s="12"/>
      <c r="O136" s="14" t="str">
        <f t="shared" si="7"/>
        <v/>
      </c>
      <c r="P136" s="12"/>
      <c r="Q136" s="8"/>
      <c r="R136" s="8"/>
      <c r="S136" s="8"/>
      <c r="T136" s="7" t="str">
        <f t="shared" si="8"/>
        <v/>
      </c>
    </row>
    <row r="137" spans="1:20">
      <c r="A137" s="7" t="str">
        <f t="shared" si="6"/>
        <v/>
      </c>
      <c r="B137" s="16"/>
      <c r="C137" s="16"/>
      <c r="D137" s="12"/>
      <c r="E137" s="16"/>
      <c r="F137" s="16"/>
      <c r="G137" s="12"/>
      <c r="H137" s="12"/>
      <c r="I137" s="12"/>
      <c r="J137" s="12"/>
      <c r="K137" s="12"/>
      <c r="L137" s="12"/>
      <c r="M137" s="12"/>
      <c r="N137" s="12"/>
      <c r="O137" s="14" t="str">
        <f t="shared" si="7"/>
        <v/>
      </c>
      <c r="P137" s="12"/>
      <c r="Q137" s="8"/>
      <c r="R137" s="8"/>
      <c r="S137" s="8"/>
      <c r="T137" s="7" t="str">
        <f t="shared" si="8"/>
        <v/>
      </c>
    </row>
    <row r="138" spans="1:20">
      <c r="A138" s="7" t="str">
        <f t="shared" si="6"/>
        <v/>
      </c>
      <c r="B138" s="16"/>
      <c r="C138" s="16"/>
      <c r="D138" s="12"/>
      <c r="E138" s="16"/>
      <c r="F138" s="16"/>
      <c r="G138" s="12"/>
      <c r="H138" s="12"/>
      <c r="I138" s="12"/>
      <c r="J138" s="12"/>
      <c r="K138" s="12"/>
      <c r="L138" s="12"/>
      <c r="M138" s="12"/>
      <c r="N138" s="12"/>
      <c r="O138" s="14" t="str">
        <f t="shared" si="7"/>
        <v/>
      </c>
      <c r="P138" s="12"/>
      <c r="Q138" s="8"/>
      <c r="R138" s="8"/>
      <c r="S138" s="8"/>
      <c r="T138" s="7" t="str">
        <f t="shared" si="8"/>
        <v/>
      </c>
    </row>
    <row r="139" spans="1:20">
      <c r="A139" s="7" t="str">
        <f t="shared" si="6"/>
        <v/>
      </c>
      <c r="B139" s="16"/>
      <c r="C139" s="16"/>
      <c r="D139" s="12"/>
      <c r="E139" s="16"/>
      <c r="F139" s="16"/>
      <c r="G139" s="12"/>
      <c r="H139" s="12"/>
      <c r="I139" s="12"/>
      <c r="J139" s="12"/>
      <c r="K139" s="12"/>
      <c r="L139" s="12"/>
      <c r="M139" s="12"/>
      <c r="N139" s="12"/>
      <c r="O139" s="14" t="str">
        <f t="shared" si="7"/>
        <v/>
      </c>
      <c r="P139" s="12"/>
      <c r="Q139" s="8"/>
      <c r="R139" s="8"/>
      <c r="S139" s="8"/>
      <c r="T139" s="7" t="str">
        <f t="shared" si="8"/>
        <v/>
      </c>
    </row>
    <row r="140" spans="1:20">
      <c r="A140" s="7" t="str">
        <f t="shared" si="6"/>
        <v/>
      </c>
      <c r="B140" s="16"/>
      <c r="C140" s="16"/>
      <c r="D140" s="12"/>
      <c r="E140" s="16"/>
      <c r="F140" s="16"/>
      <c r="G140" s="12"/>
      <c r="H140" s="12"/>
      <c r="I140" s="12"/>
      <c r="J140" s="12"/>
      <c r="K140" s="12"/>
      <c r="L140" s="12"/>
      <c r="M140" s="12"/>
      <c r="N140" s="12"/>
      <c r="O140" s="14" t="str">
        <f t="shared" si="7"/>
        <v/>
      </c>
      <c r="P140" s="12"/>
      <c r="Q140" s="8"/>
      <c r="R140" s="8"/>
      <c r="S140" s="8"/>
      <c r="T140" s="7" t="str">
        <f t="shared" si="8"/>
        <v/>
      </c>
    </row>
    <row r="141" spans="1:20">
      <c r="A141" s="7" t="str">
        <f t="shared" si="6"/>
        <v/>
      </c>
      <c r="B141" s="16"/>
      <c r="C141" s="16"/>
      <c r="D141" s="12"/>
      <c r="E141" s="16"/>
      <c r="F141" s="16"/>
      <c r="G141" s="12"/>
      <c r="H141" s="12"/>
      <c r="I141" s="12"/>
      <c r="J141" s="12"/>
      <c r="K141" s="12"/>
      <c r="L141" s="12"/>
      <c r="M141" s="12"/>
      <c r="N141" s="12"/>
      <c r="O141" s="14" t="str">
        <f t="shared" si="7"/>
        <v/>
      </c>
      <c r="P141" s="12"/>
      <c r="Q141" s="8"/>
      <c r="R141" s="8"/>
      <c r="S141" s="8"/>
      <c r="T141" s="7" t="str">
        <f t="shared" si="8"/>
        <v/>
      </c>
    </row>
    <row r="142" spans="1:20">
      <c r="A142" s="7" t="str">
        <f t="shared" si="6"/>
        <v/>
      </c>
      <c r="B142" s="16"/>
      <c r="C142" s="16"/>
      <c r="D142" s="12"/>
      <c r="E142" s="16"/>
      <c r="F142" s="16"/>
      <c r="G142" s="12"/>
      <c r="H142" s="12"/>
      <c r="I142" s="12"/>
      <c r="J142" s="12"/>
      <c r="K142" s="12"/>
      <c r="L142" s="12"/>
      <c r="M142" s="12"/>
      <c r="N142" s="12"/>
      <c r="O142" s="14" t="str">
        <f t="shared" si="7"/>
        <v/>
      </c>
      <c r="P142" s="12"/>
      <c r="Q142" s="8"/>
      <c r="R142" s="8"/>
      <c r="S142" s="8"/>
      <c r="T142" s="7" t="str">
        <f t="shared" si="8"/>
        <v/>
      </c>
    </row>
    <row r="143" spans="1:20">
      <c r="A143" s="7" t="str">
        <f t="shared" si="6"/>
        <v/>
      </c>
      <c r="B143" s="16"/>
      <c r="C143" s="16"/>
      <c r="D143" s="12"/>
      <c r="E143" s="16"/>
      <c r="F143" s="16"/>
      <c r="G143" s="12"/>
      <c r="H143" s="12"/>
      <c r="I143" s="12"/>
      <c r="J143" s="12"/>
      <c r="K143" s="12"/>
      <c r="L143" s="12"/>
      <c r="M143" s="12"/>
      <c r="N143" s="12"/>
      <c r="O143" s="14" t="str">
        <f t="shared" si="7"/>
        <v/>
      </c>
      <c r="P143" s="12"/>
      <c r="Q143" s="8"/>
      <c r="R143" s="8"/>
      <c r="S143" s="8"/>
      <c r="T143" s="7" t="str">
        <f t="shared" si="8"/>
        <v/>
      </c>
    </row>
    <row r="144" spans="1:20">
      <c r="A144" s="7" t="str">
        <f t="shared" si="6"/>
        <v/>
      </c>
      <c r="B144" s="16"/>
      <c r="C144" s="16"/>
      <c r="D144" s="12"/>
      <c r="E144" s="16"/>
      <c r="F144" s="16"/>
      <c r="G144" s="12"/>
      <c r="H144" s="12"/>
      <c r="I144" s="12"/>
      <c r="J144" s="12"/>
      <c r="K144" s="12"/>
      <c r="L144" s="12"/>
      <c r="M144" s="12"/>
      <c r="N144" s="12"/>
      <c r="O144" s="14" t="str">
        <f t="shared" si="7"/>
        <v/>
      </c>
      <c r="P144" s="12"/>
      <c r="Q144" s="8"/>
      <c r="R144" s="8"/>
      <c r="S144" s="8"/>
      <c r="T144" s="7" t="str">
        <f t="shared" si="8"/>
        <v/>
      </c>
    </row>
    <row r="145" spans="1:20">
      <c r="A145" s="7" t="str">
        <f t="shared" si="6"/>
        <v/>
      </c>
      <c r="B145" s="16"/>
      <c r="C145" s="16"/>
      <c r="D145" s="12"/>
      <c r="E145" s="16"/>
      <c r="F145" s="16"/>
      <c r="G145" s="12"/>
      <c r="H145" s="12"/>
      <c r="I145" s="12"/>
      <c r="J145" s="12"/>
      <c r="K145" s="12"/>
      <c r="L145" s="12"/>
      <c r="M145" s="12"/>
      <c r="N145" s="12"/>
      <c r="O145" s="14" t="str">
        <f t="shared" si="7"/>
        <v/>
      </c>
      <c r="P145" s="12"/>
      <c r="Q145" s="8"/>
      <c r="R145" s="8"/>
      <c r="S145" s="8"/>
      <c r="T145" s="7" t="str">
        <f t="shared" si="8"/>
        <v/>
      </c>
    </row>
    <row r="146" spans="1:20">
      <c r="A146" s="7" t="str">
        <f t="shared" si="6"/>
        <v/>
      </c>
      <c r="B146" s="16"/>
      <c r="C146" s="16"/>
      <c r="D146" s="12"/>
      <c r="E146" s="16"/>
      <c r="F146" s="16"/>
      <c r="G146" s="12"/>
      <c r="H146" s="12"/>
      <c r="I146" s="12"/>
      <c r="J146" s="12"/>
      <c r="K146" s="12"/>
      <c r="L146" s="12"/>
      <c r="M146" s="12"/>
      <c r="N146" s="12"/>
      <c r="O146" s="14" t="str">
        <f t="shared" si="7"/>
        <v/>
      </c>
      <c r="P146" s="12"/>
      <c r="Q146" s="8"/>
      <c r="R146" s="8"/>
      <c r="S146" s="8"/>
      <c r="T146" s="7" t="str">
        <f t="shared" si="8"/>
        <v/>
      </c>
    </row>
    <row r="147" spans="1:20">
      <c r="A147" s="7" t="str">
        <f t="shared" si="6"/>
        <v/>
      </c>
      <c r="B147" s="16"/>
      <c r="C147" s="16"/>
      <c r="D147" s="12"/>
      <c r="E147" s="16"/>
      <c r="F147" s="16"/>
      <c r="G147" s="12"/>
      <c r="H147" s="12"/>
      <c r="I147" s="12"/>
      <c r="J147" s="12"/>
      <c r="K147" s="12"/>
      <c r="L147" s="12"/>
      <c r="M147" s="12"/>
      <c r="N147" s="12"/>
      <c r="O147" s="14" t="str">
        <f t="shared" si="7"/>
        <v/>
      </c>
      <c r="P147" s="12"/>
      <c r="Q147" s="8"/>
      <c r="R147" s="8"/>
      <c r="S147" s="8"/>
      <c r="T147" s="7" t="str">
        <f t="shared" si="8"/>
        <v/>
      </c>
    </row>
    <row r="148" spans="1:20">
      <c r="A148" s="7" t="str">
        <f t="shared" si="6"/>
        <v/>
      </c>
      <c r="B148" s="16"/>
      <c r="C148" s="16"/>
      <c r="D148" s="12"/>
      <c r="E148" s="16"/>
      <c r="F148" s="16"/>
      <c r="G148" s="12"/>
      <c r="H148" s="12"/>
      <c r="I148" s="12"/>
      <c r="J148" s="12"/>
      <c r="K148" s="12"/>
      <c r="L148" s="12"/>
      <c r="M148" s="12"/>
      <c r="N148" s="12"/>
      <c r="O148" s="14" t="str">
        <f t="shared" si="7"/>
        <v/>
      </c>
      <c r="P148" s="12"/>
      <c r="Q148" s="8"/>
      <c r="R148" s="8"/>
      <c r="S148" s="8"/>
      <c r="T148" s="7" t="str">
        <f t="shared" si="8"/>
        <v/>
      </c>
    </row>
    <row r="149" spans="1:20">
      <c r="A149" s="7" t="str">
        <f t="shared" si="6"/>
        <v/>
      </c>
      <c r="B149" s="16"/>
      <c r="C149" s="16"/>
      <c r="D149" s="12"/>
      <c r="E149" s="16"/>
      <c r="F149" s="16"/>
      <c r="G149" s="12"/>
      <c r="H149" s="12"/>
      <c r="I149" s="12"/>
      <c r="J149" s="12"/>
      <c r="K149" s="12"/>
      <c r="L149" s="12"/>
      <c r="M149" s="12"/>
      <c r="N149" s="12"/>
      <c r="O149" s="14" t="str">
        <f t="shared" si="7"/>
        <v/>
      </c>
      <c r="P149" s="12"/>
      <c r="Q149" s="8"/>
      <c r="R149" s="8"/>
      <c r="S149" s="8"/>
      <c r="T149" s="7" t="str">
        <f t="shared" si="8"/>
        <v/>
      </c>
    </row>
    <row r="150" spans="1:20">
      <c r="A150" s="7" t="str">
        <f t="shared" si="6"/>
        <v/>
      </c>
      <c r="B150" s="16"/>
      <c r="C150" s="16"/>
      <c r="D150" s="12"/>
      <c r="E150" s="16"/>
      <c r="F150" s="16"/>
      <c r="G150" s="12"/>
      <c r="H150" s="12"/>
      <c r="I150" s="12"/>
      <c r="J150" s="12"/>
      <c r="K150" s="12"/>
      <c r="L150" s="12"/>
      <c r="M150" s="12"/>
      <c r="N150" s="12"/>
      <c r="O150" s="14" t="str">
        <f t="shared" si="7"/>
        <v/>
      </c>
      <c r="P150" s="12"/>
      <c r="Q150" s="8"/>
      <c r="R150" s="8"/>
      <c r="S150" s="8"/>
      <c r="T150" s="7" t="str">
        <f t="shared" si="8"/>
        <v/>
      </c>
    </row>
    <row r="151" spans="1:20">
      <c r="A151" s="7" t="str">
        <f t="shared" si="6"/>
        <v/>
      </c>
      <c r="B151" s="16"/>
      <c r="C151" s="16"/>
      <c r="D151" s="12"/>
      <c r="E151" s="16"/>
      <c r="F151" s="16"/>
      <c r="G151" s="12"/>
      <c r="H151" s="12"/>
      <c r="I151" s="12"/>
      <c r="J151" s="12"/>
      <c r="K151" s="12"/>
      <c r="L151" s="12"/>
      <c r="M151" s="12"/>
      <c r="N151" s="12"/>
      <c r="O151" s="14" t="str">
        <f t="shared" si="7"/>
        <v/>
      </c>
      <c r="P151" s="12"/>
      <c r="Q151" s="8"/>
      <c r="R151" s="8"/>
      <c r="S151" s="8"/>
      <c r="T151" s="7" t="str">
        <f t="shared" si="8"/>
        <v/>
      </c>
    </row>
    <row r="152" spans="1:20">
      <c r="A152" s="7" t="str">
        <f t="shared" si="6"/>
        <v/>
      </c>
      <c r="B152" s="16"/>
      <c r="C152" s="16"/>
      <c r="D152" s="12"/>
      <c r="E152" s="16"/>
      <c r="F152" s="16"/>
      <c r="G152" s="12"/>
      <c r="H152" s="12"/>
      <c r="I152" s="12"/>
      <c r="J152" s="12"/>
      <c r="K152" s="12"/>
      <c r="L152" s="12"/>
      <c r="M152" s="12"/>
      <c r="N152" s="12"/>
      <c r="O152" s="14" t="str">
        <f t="shared" si="7"/>
        <v/>
      </c>
      <c r="P152" s="12"/>
      <c r="Q152" s="8"/>
      <c r="R152" s="8"/>
      <c r="S152" s="8"/>
      <c r="T152" s="7" t="str">
        <f t="shared" si="8"/>
        <v/>
      </c>
    </row>
    <row r="153" spans="1:20">
      <c r="A153" s="7" t="str">
        <f t="shared" si="6"/>
        <v/>
      </c>
      <c r="B153" s="16"/>
      <c r="C153" s="16"/>
      <c r="D153" s="12"/>
      <c r="E153" s="16"/>
      <c r="F153" s="16"/>
      <c r="G153" s="12"/>
      <c r="H153" s="12"/>
      <c r="I153" s="12"/>
      <c r="J153" s="12"/>
      <c r="K153" s="12"/>
      <c r="L153" s="12"/>
      <c r="M153" s="12"/>
      <c r="N153" s="12"/>
      <c r="O153" s="14" t="str">
        <f t="shared" si="7"/>
        <v/>
      </c>
      <c r="P153" s="12"/>
      <c r="Q153" s="8"/>
      <c r="R153" s="8"/>
      <c r="S153" s="8"/>
      <c r="T153" s="7" t="str">
        <f t="shared" si="8"/>
        <v/>
      </c>
    </row>
    <row r="154" spans="1:20">
      <c r="A154" s="7" t="str">
        <f t="shared" si="6"/>
        <v/>
      </c>
      <c r="B154" s="16"/>
      <c r="C154" s="16"/>
      <c r="D154" s="12"/>
      <c r="E154" s="16"/>
      <c r="F154" s="16"/>
      <c r="G154" s="12"/>
      <c r="H154" s="12"/>
      <c r="I154" s="12"/>
      <c r="J154" s="12"/>
      <c r="K154" s="12"/>
      <c r="L154" s="12"/>
      <c r="M154" s="12"/>
      <c r="N154" s="12"/>
      <c r="O154" s="14" t="str">
        <f t="shared" si="7"/>
        <v/>
      </c>
      <c r="P154" s="12"/>
      <c r="Q154" s="8"/>
      <c r="R154" s="8"/>
      <c r="S154" s="8"/>
      <c r="T154" s="7" t="str">
        <f t="shared" si="8"/>
        <v/>
      </c>
    </row>
    <row r="155" spans="1:20">
      <c r="A155" s="7" t="str">
        <f t="shared" si="6"/>
        <v/>
      </c>
      <c r="B155" s="16"/>
      <c r="C155" s="16"/>
      <c r="D155" s="12"/>
      <c r="E155" s="16"/>
      <c r="F155" s="16"/>
      <c r="G155" s="12"/>
      <c r="H155" s="12"/>
      <c r="I155" s="12"/>
      <c r="J155" s="12"/>
      <c r="K155" s="12"/>
      <c r="L155" s="12"/>
      <c r="M155" s="12"/>
      <c r="N155" s="12"/>
      <c r="O155" s="14" t="str">
        <f t="shared" si="7"/>
        <v/>
      </c>
      <c r="P155" s="12"/>
      <c r="Q155" s="8"/>
      <c r="R155" s="8"/>
      <c r="S155" s="8"/>
      <c r="T155" s="7" t="str">
        <f t="shared" si="8"/>
        <v/>
      </c>
    </row>
    <row r="156" spans="1:20">
      <c r="A156" s="7" t="str">
        <f t="shared" si="6"/>
        <v/>
      </c>
      <c r="B156" s="16"/>
      <c r="C156" s="16"/>
      <c r="D156" s="12"/>
      <c r="E156" s="16"/>
      <c r="F156" s="16"/>
      <c r="G156" s="12"/>
      <c r="H156" s="12"/>
      <c r="I156" s="12"/>
      <c r="J156" s="12"/>
      <c r="K156" s="12"/>
      <c r="L156" s="12"/>
      <c r="M156" s="12"/>
      <c r="N156" s="12"/>
      <c r="O156" s="14" t="str">
        <f t="shared" si="7"/>
        <v/>
      </c>
      <c r="P156" s="12"/>
      <c r="Q156" s="8"/>
      <c r="R156" s="8"/>
      <c r="S156" s="8"/>
      <c r="T156" s="7" t="str">
        <f t="shared" si="8"/>
        <v/>
      </c>
    </row>
    <row r="157" spans="1:20">
      <c r="A157" s="7" t="str">
        <f t="shared" si="6"/>
        <v/>
      </c>
      <c r="B157" s="16"/>
      <c r="C157" s="16"/>
      <c r="D157" s="12"/>
      <c r="E157" s="16"/>
      <c r="F157" s="16"/>
      <c r="G157" s="12"/>
      <c r="H157" s="12"/>
      <c r="I157" s="12"/>
      <c r="J157" s="12"/>
      <c r="K157" s="12"/>
      <c r="L157" s="12"/>
      <c r="M157" s="12"/>
      <c r="N157" s="12"/>
      <c r="O157" s="14" t="str">
        <f t="shared" si="7"/>
        <v/>
      </c>
      <c r="P157" s="12"/>
      <c r="Q157" s="8"/>
      <c r="R157" s="8"/>
      <c r="S157" s="8"/>
      <c r="T157" s="7" t="str">
        <f t="shared" si="8"/>
        <v/>
      </c>
    </row>
    <row r="158" spans="1:20">
      <c r="A158" s="7" t="str">
        <f t="shared" si="6"/>
        <v/>
      </c>
      <c r="B158" s="16"/>
      <c r="C158" s="16"/>
      <c r="D158" s="12"/>
      <c r="E158" s="16"/>
      <c r="F158" s="16"/>
      <c r="G158" s="12"/>
      <c r="H158" s="12"/>
      <c r="I158" s="12"/>
      <c r="J158" s="12"/>
      <c r="K158" s="12"/>
      <c r="L158" s="12"/>
      <c r="M158" s="12"/>
      <c r="N158" s="12"/>
      <c r="O158" s="14" t="str">
        <f t="shared" si="7"/>
        <v/>
      </c>
      <c r="P158" s="12"/>
      <c r="Q158" s="8"/>
      <c r="R158" s="8"/>
      <c r="S158" s="8"/>
      <c r="T158" s="7" t="str">
        <f t="shared" si="8"/>
        <v/>
      </c>
    </row>
    <row r="159" spans="1:20">
      <c r="A159" s="7" t="str">
        <f t="shared" si="6"/>
        <v/>
      </c>
      <c r="B159" s="16"/>
      <c r="C159" s="16"/>
      <c r="D159" s="12"/>
      <c r="E159" s="16"/>
      <c r="F159" s="16"/>
      <c r="G159" s="12"/>
      <c r="H159" s="12"/>
      <c r="I159" s="12"/>
      <c r="J159" s="12"/>
      <c r="K159" s="12"/>
      <c r="L159" s="12"/>
      <c r="M159" s="12"/>
      <c r="N159" s="12"/>
      <c r="O159" s="14" t="str">
        <f t="shared" si="7"/>
        <v/>
      </c>
      <c r="P159" s="12"/>
      <c r="Q159" s="8"/>
      <c r="R159" s="8"/>
      <c r="S159" s="8"/>
      <c r="T159" s="7" t="str">
        <f t="shared" si="8"/>
        <v/>
      </c>
    </row>
    <row r="160" spans="1:20">
      <c r="A160" s="7" t="str">
        <f t="shared" si="6"/>
        <v/>
      </c>
      <c r="B160" s="16"/>
      <c r="C160" s="16"/>
      <c r="D160" s="12"/>
      <c r="E160" s="16"/>
      <c r="F160" s="16"/>
      <c r="G160" s="12"/>
      <c r="H160" s="12"/>
      <c r="I160" s="12"/>
      <c r="J160" s="12"/>
      <c r="K160" s="12"/>
      <c r="L160" s="12"/>
      <c r="M160" s="12"/>
      <c r="N160" s="12"/>
      <c r="O160" s="14" t="str">
        <f t="shared" si="7"/>
        <v/>
      </c>
      <c r="P160" s="12"/>
      <c r="Q160" s="8"/>
      <c r="R160" s="8"/>
      <c r="S160" s="8"/>
      <c r="T160" s="7" t="str">
        <f t="shared" si="8"/>
        <v/>
      </c>
    </row>
    <row r="161" spans="1:20">
      <c r="A161" s="7" t="str">
        <f t="shared" si="6"/>
        <v/>
      </c>
      <c r="B161" s="16"/>
      <c r="C161" s="16"/>
      <c r="D161" s="12"/>
      <c r="E161" s="16"/>
      <c r="F161" s="16"/>
      <c r="G161" s="12"/>
      <c r="H161" s="12"/>
      <c r="I161" s="12"/>
      <c r="J161" s="12"/>
      <c r="K161" s="12"/>
      <c r="L161" s="12"/>
      <c r="M161" s="12"/>
      <c r="N161" s="12"/>
      <c r="O161" s="14" t="str">
        <f t="shared" si="7"/>
        <v/>
      </c>
      <c r="P161" s="12"/>
      <c r="Q161" s="8"/>
      <c r="R161" s="8"/>
      <c r="S161" s="8"/>
      <c r="T161" s="7" t="str">
        <f t="shared" si="8"/>
        <v/>
      </c>
    </row>
    <row r="162" spans="1:20">
      <c r="A162" s="7" t="str">
        <f t="shared" si="6"/>
        <v/>
      </c>
      <c r="B162" s="16"/>
      <c r="C162" s="16"/>
      <c r="D162" s="12"/>
      <c r="E162" s="16"/>
      <c r="F162" s="16"/>
      <c r="G162" s="12"/>
      <c r="H162" s="12"/>
      <c r="I162" s="12"/>
      <c r="J162" s="12"/>
      <c r="K162" s="12"/>
      <c r="L162" s="12"/>
      <c r="M162" s="12"/>
      <c r="N162" s="12"/>
      <c r="O162" s="14" t="str">
        <f t="shared" si="7"/>
        <v/>
      </c>
      <c r="P162" s="12"/>
      <c r="Q162" s="8"/>
      <c r="R162" s="8"/>
      <c r="S162" s="8"/>
      <c r="T162" s="7" t="str">
        <f t="shared" si="8"/>
        <v/>
      </c>
    </row>
    <row r="163" spans="1:20">
      <c r="A163" s="7" t="str">
        <f t="shared" si="6"/>
        <v/>
      </c>
      <c r="B163" s="16"/>
      <c r="C163" s="16"/>
      <c r="D163" s="12"/>
      <c r="E163" s="16"/>
      <c r="F163" s="16"/>
      <c r="G163" s="12"/>
      <c r="H163" s="12"/>
      <c r="I163" s="12"/>
      <c r="J163" s="12"/>
      <c r="K163" s="12"/>
      <c r="L163" s="12"/>
      <c r="M163" s="12"/>
      <c r="N163" s="12"/>
      <c r="O163" s="14" t="str">
        <f t="shared" si="7"/>
        <v/>
      </c>
      <c r="P163" s="12"/>
      <c r="Q163" s="8"/>
      <c r="R163" s="8"/>
      <c r="S163" s="8"/>
      <c r="T163" s="7" t="str">
        <f t="shared" si="8"/>
        <v/>
      </c>
    </row>
    <row r="164" spans="1:20">
      <c r="A164" s="7" t="str">
        <f t="shared" si="6"/>
        <v/>
      </c>
      <c r="B164" s="16"/>
      <c r="C164" s="16"/>
      <c r="D164" s="12"/>
      <c r="E164" s="16"/>
      <c r="F164" s="16"/>
      <c r="G164" s="12"/>
      <c r="H164" s="12"/>
      <c r="I164" s="12"/>
      <c r="J164" s="12"/>
      <c r="K164" s="12"/>
      <c r="L164" s="12"/>
      <c r="M164" s="12"/>
      <c r="N164" s="12"/>
      <c r="O164" s="14" t="str">
        <f t="shared" si="7"/>
        <v/>
      </c>
      <c r="P164" s="12"/>
      <c r="Q164" s="8"/>
      <c r="R164" s="8"/>
      <c r="S164" s="8"/>
      <c r="T164" s="7" t="str">
        <f t="shared" si="8"/>
        <v/>
      </c>
    </row>
    <row r="165" spans="1:20">
      <c r="A165" s="7" t="str">
        <f t="shared" si="6"/>
        <v/>
      </c>
      <c r="B165" s="16"/>
      <c r="C165" s="16"/>
      <c r="D165" s="12"/>
      <c r="E165" s="16"/>
      <c r="F165" s="16"/>
      <c r="G165" s="12"/>
      <c r="H165" s="12"/>
      <c r="I165" s="12"/>
      <c r="J165" s="12"/>
      <c r="K165" s="12"/>
      <c r="L165" s="12"/>
      <c r="M165" s="12"/>
      <c r="N165" s="12"/>
      <c r="O165" s="14" t="str">
        <f t="shared" si="7"/>
        <v/>
      </c>
      <c r="P165" s="12"/>
      <c r="Q165" s="8"/>
      <c r="R165" s="8"/>
      <c r="S165" s="8"/>
      <c r="T165" s="7" t="str">
        <f t="shared" si="8"/>
        <v/>
      </c>
    </row>
    <row r="166" spans="1:20">
      <c r="A166" s="7" t="str">
        <f t="shared" si="6"/>
        <v/>
      </c>
      <c r="B166" s="16"/>
      <c r="C166" s="16"/>
      <c r="D166" s="12"/>
      <c r="E166" s="16"/>
      <c r="F166" s="16"/>
      <c r="G166" s="12"/>
      <c r="H166" s="12"/>
      <c r="I166" s="12"/>
      <c r="J166" s="12"/>
      <c r="K166" s="12"/>
      <c r="L166" s="12"/>
      <c r="M166" s="12"/>
      <c r="N166" s="12"/>
      <c r="O166" s="14" t="str">
        <f t="shared" si="7"/>
        <v/>
      </c>
      <c r="P166" s="12"/>
      <c r="Q166" s="8"/>
      <c r="R166" s="8"/>
      <c r="S166" s="8"/>
      <c r="T166" s="7" t="str">
        <f t="shared" si="8"/>
        <v/>
      </c>
    </row>
    <row r="167" spans="1:20">
      <c r="A167" s="7" t="str">
        <f t="shared" si="6"/>
        <v/>
      </c>
      <c r="B167" s="16"/>
      <c r="C167" s="16"/>
      <c r="D167" s="12"/>
      <c r="E167" s="16"/>
      <c r="F167" s="16"/>
      <c r="G167" s="12"/>
      <c r="H167" s="12"/>
      <c r="I167" s="12"/>
      <c r="J167" s="12"/>
      <c r="K167" s="12"/>
      <c r="L167" s="12"/>
      <c r="M167" s="12"/>
      <c r="N167" s="12"/>
      <c r="O167" s="14" t="str">
        <f t="shared" si="7"/>
        <v/>
      </c>
      <c r="P167" s="12"/>
      <c r="Q167" s="8"/>
      <c r="R167" s="8"/>
      <c r="S167" s="8"/>
      <c r="T167" s="7" t="str">
        <f t="shared" si="8"/>
        <v/>
      </c>
    </row>
    <row r="168" spans="1:20">
      <c r="A168" s="7" t="str">
        <f t="shared" si="6"/>
        <v/>
      </c>
      <c r="B168" s="16"/>
      <c r="C168" s="16"/>
      <c r="D168" s="12"/>
      <c r="E168" s="16"/>
      <c r="F168" s="16"/>
      <c r="G168" s="12"/>
      <c r="H168" s="12"/>
      <c r="I168" s="12"/>
      <c r="J168" s="12"/>
      <c r="K168" s="12"/>
      <c r="L168" s="12"/>
      <c r="M168" s="12"/>
      <c r="N168" s="12"/>
      <c r="O168" s="14" t="str">
        <f t="shared" si="7"/>
        <v/>
      </c>
      <c r="P168" s="12"/>
      <c r="Q168" s="8"/>
      <c r="R168" s="8"/>
      <c r="S168" s="8"/>
      <c r="T168" s="7" t="str">
        <f t="shared" si="8"/>
        <v/>
      </c>
    </row>
    <row r="169" spans="1:20">
      <c r="A169" s="7" t="str">
        <f t="shared" si="6"/>
        <v/>
      </c>
      <c r="B169" s="16"/>
      <c r="C169" s="16"/>
      <c r="D169" s="12"/>
      <c r="E169" s="16"/>
      <c r="F169" s="16"/>
      <c r="G169" s="12"/>
      <c r="H169" s="12"/>
      <c r="I169" s="12"/>
      <c r="J169" s="12"/>
      <c r="K169" s="12"/>
      <c r="L169" s="12"/>
      <c r="M169" s="12"/>
      <c r="N169" s="12"/>
      <c r="O169" s="14" t="str">
        <f t="shared" si="7"/>
        <v/>
      </c>
      <c r="P169" s="12"/>
      <c r="Q169" s="8"/>
      <c r="R169" s="8"/>
      <c r="S169" s="8"/>
      <c r="T169" s="7" t="str">
        <f t="shared" si="8"/>
        <v/>
      </c>
    </row>
    <row r="170" spans="1:20">
      <c r="A170" s="7" t="str">
        <f t="shared" si="6"/>
        <v/>
      </c>
      <c r="B170" s="16"/>
      <c r="C170" s="16"/>
      <c r="D170" s="12"/>
      <c r="E170" s="16"/>
      <c r="F170" s="16"/>
      <c r="G170" s="12"/>
      <c r="H170" s="12"/>
      <c r="I170" s="12"/>
      <c r="J170" s="12"/>
      <c r="K170" s="12"/>
      <c r="L170" s="12"/>
      <c r="M170" s="12"/>
      <c r="N170" s="12"/>
      <c r="O170" s="14" t="str">
        <f t="shared" si="7"/>
        <v/>
      </c>
      <c r="P170" s="12"/>
      <c r="Q170" s="8"/>
      <c r="R170" s="8"/>
      <c r="S170" s="8"/>
      <c r="T170" s="7" t="str">
        <f t="shared" si="8"/>
        <v/>
      </c>
    </row>
    <row r="171" spans="1:20">
      <c r="A171" s="7" t="str">
        <f t="shared" si="6"/>
        <v/>
      </c>
      <c r="B171" s="16"/>
      <c r="C171" s="16"/>
      <c r="D171" s="12"/>
      <c r="E171" s="16"/>
      <c r="F171" s="16"/>
      <c r="G171" s="12"/>
      <c r="H171" s="12"/>
      <c r="I171" s="12"/>
      <c r="J171" s="12"/>
      <c r="K171" s="12"/>
      <c r="L171" s="12"/>
      <c r="M171" s="12"/>
      <c r="N171" s="12"/>
      <c r="O171" s="14" t="str">
        <f t="shared" si="7"/>
        <v/>
      </c>
      <c r="P171" s="12"/>
      <c r="Q171" s="8"/>
      <c r="R171" s="8"/>
      <c r="S171" s="8"/>
      <c r="T171" s="7" t="str">
        <f t="shared" si="8"/>
        <v/>
      </c>
    </row>
    <row r="172" spans="1:20">
      <c r="A172" s="7" t="str">
        <f t="shared" si="6"/>
        <v/>
      </c>
      <c r="B172" s="16"/>
      <c r="C172" s="16"/>
      <c r="D172" s="12"/>
      <c r="E172" s="16"/>
      <c r="F172" s="16"/>
      <c r="G172" s="12"/>
      <c r="H172" s="12"/>
      <c r="I172" s="12"/>
      <c r="J172" s="12"/>
      <c r="K172" s="12"/>
      <c r="L172" s="12"/>
      <c r="M172" s="12"/>
      <c r="N172" s="12"/>
      <c r="O172" s="14" t="str">
        <f t="shared" si="7"/>
        <v/>
      </c>
      <c r="P172" s="12"/>
      <c r="Q172" s="8"/>
      <c r="R172" s="8"/>
      <c r="S172" s="8"/>
      <c r="T172" s="7" t="str">
        <f t="shared" si="8"/>
        <v/>
      </c>
    </row>
    <row r="173" spans="1:20">
      <c r="A173" s="7" t="str">
        <f t="shared" si="6"/>
        <v/>
      </c>
      <c r="B173" s="16"/>
      <c r="C173" s="16"/>
      <c r="D173" s="12"/>
      <c r="E173" s="16"/>
      <c r="F173" s="16"/>
      <c r="G173" s="12"/>
      <c r="H173" s="12"/>
      <c r="I173" s="12"/>
      <c r="J173" s="12"/>
      <c r="K173" s="12"/>
      <c r="L173" s="12"/>
      <c r="M173" s="12"/>
      <c r="N173" s="12"/>
      <c r="O173" s="14" t="str">
        <f t="shared" si="7"/>
        <v/>
      </c>
      <c r="P173" s="12"/>
      <c r="Q173" s="8"/>
      <c r="R173" s="8"/>
      <c r="S173" s="8"/>
      <c r="T173" s="7" t="str">
        <f t="shared" si="8"/>
        <v/>
      </c>
    </row>
    <row r="174" spans="1:20">
      <c r="A174" s="7" t="str">
        <f t="shared" si="6"/>
        <v/>
      </c>
      <c r="B174" s="16"/>
      <c r="C174" s="16"/>
      <c r="D174" s="12"/>
      <c r="E174" s="16"/>
      <c r="F174" s="16"/>
      <c r="G174" s="12"/>
      <c r="H174" s="12"/>
      <c r="I174" s="12"/>
      <c r="J174" s="12"/>
      <c r="K174" s="12"/>
      <c r="L174" s="12"/>
      <c r="M174" s="12"/>
      <c r="N174" s="12"/>
      <c r="O174" s="14" t="str">
        <f t="shared" si="7"/>
        <v/>
      </c>
      <c r="P174" s="12"/>
      <c r="Q174" s="8"/>
      <c r="R174" s="8"/>
      <c r="S174" s="8"/>
      <c r="T174" s="7" t="str">
        <f t="shared" si="8"/>
        <v/>
      </c>
    </row>
    <row r="175" spans="1:20">
      <c r="A175" s="7" t="str">
        <f t="shared" si="6"/>
        <v/>
      </c>
      <c r="B175" s="16"/>
      <c r="C175" s="16"/>
      <c r="D175" s="12"/>
      <c r="E175" s="16"/>
      <c r="F175" s="16"/>
      <c r="G175" s="12"/>
      <c r="H175" s="12"/>
      <c r="I175" s="12"/>
      <c r="J175" s="12"/>
      <c r="K175" s="12"/>
      <c r="L175" s="12"/>
      <c r="M175" s="12"/>
      <c r="N175" s="12"/>
      <c r="O175" s="14" t="str">
        <f t="shared" si="7"/>
        <v/>
      </c>
      <c r="P175" s="12"/>
      <c r="Q175" s="8"/>
      <c r="R175" s="8"/>
      <c r="S175" s="8"/>
      <c r="T175" s="7" t="str">
        <f t="shared" si="8"/>
        <v/>
      </c>
    </row>
    <row r="176" spans="1:20">
      <c r="A176" s="7" t="str">
        <f t="shared" si="6"/>
        <v/>
      </c>
      <c r="B176" s="16"/>
      <c r="C176" s="16"/>
      <c r="D176" s="12"/>
      <c r="E176" s="16"/>
      <c r="F176" s="16"/>
      <c r="G176" s="12"/>
      <c r="H176" s="12"/>
      <c r="I176" s="12"/>
      <c r="J176" s="12"/>
      <c r="K176" s="12"/>
      <c r="L176" s="12"/>
      <c r="M176" s="12"/>
      <c r="N176" s="12"/>
      <c r="O176" s="14" t="str">
        <f t="shared" si="7"/>
        <v/>
      </c>
      <c r="P176" s="12"/>
      <c r="Q176" s="8"/>
      <c r="R176" s="8"/>
      <c r="S176" s="8"/>
      <c r="T176" s="7" t="str">
        <f t="shared" si="8"/>
        <v/>
      </c>
    </row>
    <row r="177" spans="1:20">
      <c r="A177" s="7" t="str">
        <f t="shared" si="6"/>
        <v/>
      </c>
      <c r="B177" s="16"/>
      <c r="C177" s="16"/>
      <c r="D177" s="12"/>
      <c r="E177" s="16"/>
      <c r="F177" s="16"/>
      <c r="G177" s="12"/>
      <c r="H177" s="12"/>
      <c r="I177" s="12"/>
      <c r="J177" s="12"/>
      <c r="K177" s="12"/>
      <c r="L177" s="12"/>
      <c r="M177" s="12"/>
      <c r="N177" s="12"/>
      <c r="O177" s="14" t="str">
        <f t="shared" si="7"/>
        <v/>
      </c>
      <c r="P177" s="12"/>
      <c r="Q177" s="8"/>
      <c r="R177" s="8"/>
      <c r="S177" s="8"/>
      <c r="T177" s="7" t="str">
        <f t="shared" si="8"/>
        <v/>
      </c>
    </row>
    <row r="178" spans="1:20">
      <c r="A178" s="7" t="str">
        <f t="shared" si="6"/>
        <v/>
      </c>
      <c r="B178" s="16"/>
      <c r="C178" s="16"/>
      <c r="D178" s="12"/>
      <c r="E178" s="16"/>
      <c r="F178" s="16"/>
      <c r="G178" s="12"/>
      <c r="H178" s="12"/>
      <c r="I178" s="12"/>
      <c r="J178" s="12"/>
      <c r="K178" s="12"/>
      <c r="L178" s="12"/>
      <c r="M178" s="12"/>
      <c r="N178" s="12"/>
      <c r="O178" s="14" t="str">
        <f t="shared" si="7"/>
        <v/>
      </c>
      <c r="P178" s="12"/>
      <c r="Q178" s="8"/>
      <c r="R178" s="8"/>
      <c r="S178" s="8"/>
      <c r="T178" s="7" t="str">
        <f t="shared" si="8"/>
        <v/>
      </c>
    </row>
    <row r="179" spans="1:20">
      <c r="A179" s="7" t="str">
        <f t="shared" si="6"/>
        <v/>
      </c>
      <c r="B179" s="16"/>
      <c r="C179" s="16"/>
      <c r="D179" s="12"/>
      <c r="E179" s="16"/>
      <c r="F179" s="16"/>
      <c r="G179" s="12"/>
      <c r="H179" s="12"/>
      <c r="I179" s="12"/>
      <c r="J179" s="12"/>
      <c r="K179" s="12"/>
      <c r="L179" s="12"/>
      <c r="M179" s="12"/>
      <c r="N179" s="12"/>
      <c r="O179" s="14" t="str">
        <f t="shared" si="7"/>
        <v/>
      </c>
      <c r="P179" s="12"/>
      <c r="Q179" s="8"/>
      <c r="R179" s="8"/>
      <c r="S179" s="8"/>
      <c r="T179" s="7" t="str">
        <f t="shared" si="8"/>
        <v/>
      </c>
    </row>
    <row r="180" spans="1:20">
      <c r="A180" s="7" t="str">
        <f t="shared" si="6"/>
        <v/>
      </c>
      <c r="B180" s="16"/>
      <c r="C180" s="16"/>
      <c r="D180" s="12"/>
      <c r="E180" s="16"/>
      <c r="F180" s="16"/>
      <c r="G180" s="12"/>
      <c r="H180" s="12"/>
      <c r="I180" s="12"/>
      <c r="J180" s="12"/>
      <c r="K180" s="12"/>
      <c r="L180" s="12"/>
      <c r="M180" s="12"/>
      <c r="N180" s="12"/>
      <c r="O180" s="14" t="str">
        <f t="shared" si="7"/>
        <v/>
      </c>
      <c r="P180" s="12"/>
      <c r="Q180" s="8"/>
      <c r="R180" s="8"/>
      <c r="S180" s="8"/>
      <c r="T180" s="7" t="str">
        <f t="shared" si="8"/>
        <v/>
      </c>
    </row>
    <row r="181" spans="1:20">
      <c r="A181" s="7" t="str">
        <f t="shared" si="6"/>
        <v/>
      </c>
      <c r="B181" s="16"/>
      <c r="C181" s="16"/>
      <c r="D181" s="12"/>
      <c r="E181" s="16"/>
      <c r="F181" s="16"/>
      <c r="G181" s="12"/>
      <c r="H181" s="12"/>
      <c r="I181" s="12"/>
      <c r="J181" s="12"/>
      <c r="K181" s="12"/>
      <c r="L181" s="12"/>
      <c r="M181" s="12"/>
      <c r="N181" s="12"/>
      <c r="O181" s="14" t="str">
        <f t="shared" si="7"/>
        <v/>
      </c>
      <c r="P181" s="12"/>
      <c r="Q181" s="8"/>
      <c r="R181" s="8"/>
      <c r="S181" s="8"/>
      <c r="T181" s="7" t="str">
        <f t="shared" si="8"/>
        <v/>
      </c>
    </row>
    <row r="182" spans="1:20">
      <c r="A182" s="7" t="str">
        <f t="shared" si="6"/>
        <v/>
      </c>
      <c r="B182" s="16"/>
      <c r="C182" s="16"/>
      <c r="D182" s="12"/>
      <c r="E182" s="16"/>
      <c r="F182" s="16"/>
      <c r="G182" s="12"/>
      <c r="H182" s="12"/>
      <c r="I182" s="12"/>
      <c r="J182" s="12"/>
      <c r="K182" s="12"/>
      <c r="L182" s="12"/>
      <c r="M182" s="12"/>
      <c r="N182" s="12"/>
      <c r="O182" s="14" t="str">
        <f t="shared" si="7"/>
        <v/>
      </c>
      <c r="P182" s="12"/>
      <c r="Q182" s="8"/>
      <c r="R182" s="8"/>
      <c r="S182" s="8"/>
      <c r="T182" s="7" t="str">
        <f t="shared" si="8"/>
        <v/>
      </c>
    </row>
    <row r="183" spans="1:20">
      <c r="A183" s="7" t="str">
        <f t="shared" si="6"/>
        <v/>
      </c>
      <c r="B183" s="16"/>
      <c r="C183" s="16"/>
      <c r="D183" s="12"/>
      <c r="E183" s="16"/>
      <c r="F183" s="16"/>
      <c r="G183" s="12"/>
      <c r="H183" s="12"/>
      <c r="I183" s="12"/>
      <c r="J183" s="12"/>
      <c r="K183" s="12"/>
      <c r="L183" s="12"/>
      <c r="M183" s="12"/>
      <c r="N183" s="12"/>
      <c r="O183" s="14" t="str">
        <f t="shared" si="7"/>
        <v/>
      </c>
      <c r="P183" s="12"/>
      <c r="Q183" s="8"/>
      <c r="R183" s="8"/>
      <c r="S183" s="8"/>
      <c r="T183" s="7" t="str">
        <f t="shared" si="8"/>
        <v/>
      </c>
    </row>
    <row r="184" spans="1:20">
      <c r="A184" s="7" t="str">
        <f t="shared" si="6"/>
        <v/>
      </c>
      <c r="B184" s="16"/>
      <c r="C184" s="16"/>
      <c r="D184" s="12"/>
      <c r="E184" s="16"/>
      <c r="F184" s="16"/>
      <c r="G184" s="12"/>
      <c r="H184" s="12"/>
      <c r="I184" s="12"/>
      <c r="J184" s="12"/>
      <c r="K184" s="12"/>
      <c r="L184" s="12"/>
      <c r="M184" s="12"/>
      <c r="N184" s="12"/>
      <c r="O184" s="14" t="str">
        <f t="shared" si="7"/>
        <v/>
      </c>
      <c r="P184" s="12"/>
      <c r="Q184" s="8"/>
      <c r="R184" s="8"/>
      <c r="S184" s="8"/>
      <c r="T184" s="7" t="str">
        <f t="shared" si="8"/>
        <v/>
      </c>
    </row>
    <row r="185" spans="1:20">
      <c r="A185" s="7" t="str">
        <f t="shared" si="6"/>
        <v/>
      </c>
      <c r="B185" s="16"/>
      <c r="C185" s="16"/>
      <c r="D185" s="12"/>
      <c r="E185" s="16"/>
      <c r="F185" s="16"/>
      <c r="G185" s="12"/>
      <c r="H185" s="12"/>
      <c r="I185" s="12"/>
      <c r="J185" s="12"/>
      <c r="K185" s="12"/>
      <c r="L185" s="12"/>
      <c r="M185" s="12"/>
      <c r="N185" s="12"/>
      <c r="O185" s="14" t="str">
        <f t="shared" si="7"/>
        <v/>
      </c>
      <c r="P185" s="12"/>
      <c r="Q185" s="8"/>
      <c r="R185" s="8"/>
      <c r="S185" s="8"/>
      <c r="T185" s="7" t="str">
        <f t="shared" si="8"/>
        <v/>
      </c>
    </row>
    <row r="186" spans="1:20">
      <c r="A186" s="7" t="str">
        <f t="shared" si="6"/>
        <v/>
      </c>
      <c r="B186" s="16"/>
      <c r="C186" s="16"/>
      <c r="D186" s="12"/>
      <c r="E186" s="16"/>
      <c r="F186" s="16"/>
      <c r="G186" s="12"/>
      <c r="H186" s="12"/>
      <c r="I186" s="12"/>
      <c r="J186" s="12"/>
      <c r="K186" s="12"/>
      <c r="L186" s="12"/>
      <c r="M186" s="12"/>
      <c r="N186" s="12"/>
      <c r="O186" s="14" t="str">
        <f t="shared" si="7"/>
        <v/>
      </c>
      <c r="P186" s="12"/>
      <c r="Q186" s="8"/>
      <c r="R186" s="8"/>
      <c r="S186" s="8"/>
      <c r="T186" s="7" t="str">
        <f t="shared" si="8"/>
        <v/>
      </c>
    </row>
    <row r="187" spans="1:20">
      <c r="A187" s="7" t="str">
        <f t="shared" si="6"/>
        <v/>
      </c>
      <c r="B187" s="16"/>
      <c r="C187" s="16"/>
      <c r="D187" s="12"/>
      <c r="E187" s="16"/>
      <c r="F187" s="16"/>
      <c r="G187" s="12"/>
      <c r="H187" s="12"/>
      <c r="I187" s="12"/>
      <c r="J187" s="12"/>
      <c r="K187" s="12"/>
      <c r="L187" s="12"/>
      <c r="M187" s="12"/>
      <c r="N187" s="12"/>
      <c r="O187" s="14" t="str">
        <f t="shared" si="7"/>
        <v/>
      </c>
      <c r="P187" s="12"/>
      <c r="Q187" s="8"/>
      <c r="R187" s="8"/>
      <c r="S187" s="8"/>
      <c r="T187" s="7" t="str">
        <f t="shared" si="8"/>
        <v/>
      </c>
    </row>
    <row r="188" spans="1:20">
      <c r="A188" s="7" t="str">
        <f t="shared" si="6"/>
        <v/>
      </c>
      <c r="B188" s="16"/>
      <c r="C188" s="16"/>
      <c r="D188" s="12"/>
      <c r="E188" s="16"/>
      <c r="F188" s="16"/>
      <c r="G188" s="12"/>
      <c r="H188" s="12"/>
      <c r="I188" s="12"/>
      <c r="J188" s="12"/>
      <c r="K188" s="12"/>
      <c r="L188" s="12"/>
      <c r="M188" s="12"/>
      <c r="N188" s="12"/>
      <c r="O188" s="14" t="str">
        <f t="shared" si="7"/>
        <v/>
      </c>
      <c r="P188" s="12"/>
      <c r="Q188" s="8"/>
      <c r="R188" s="8"/>
      <c r="S188" s="8"/>
      <c r="T188" s="7" t="str">
        <f t="shared" si="8"/>
        <v/>
      </c>
    </row>
    <row r="189" spans="1:20">
      <c r="A189" s="7" t="str">
        <f t="shared" si="6"/>
        <v/>
      </c>
      <c r="B189" s="16"/>
      <c r="C189" s="16"/>
      <c r="D189" s="12"/>
      <c r="E189" s="16"/>
      <c r="F189" s="16"/>
      <c r="G189" s="12"/>
      <c r="H189" s="12"/>
      <c r="I189" s="12"/>
      <c r="J189" s="12"/>
      <c r="K189" s="12"/>
      <c r="L189" s="12"/>
      <c r="M189" s="12"/>
      <c r="N189" s="12"/>
      <c r="O189" s="14" t="str">
        <f t="shared" si="7"/>
        <v/>
      </c>
      <c r="P189" s="12"/>
      <c r="Q189" s="8"/>
      <c r="R189" s="8"/>
      <c r="S189" s="8"/>
      <c r="T189" s="7" t="str">
        <f t="shared" si="8"/>
        <v/>
      </c>
    </row>
    <row r="190" spans="1:20">
      <c r="A190" s="7" t="str">
        <f t="shared" si="6"/>
        <v/>
      </c>
      <c r="B190" s="16"/>
      <c r="C190" s="16"/>
      <c r="D190" s="12"/>
      <c r="E190" s="16"/>
      <c r="F190" s="16"/>
      <c r="G190" s="12"/>
      <c r="H190" s="12"/>
      <c r="I190" s="12"/>
      <c r="J190" s="12"/>
      <c r="K190" s="12"/>
      <c r="L190" s="12"/>
      <c r="M190" s="12"/>
      <c r="N190" s="12"/>
      <c r="O190" s="14" t="str">
        <f t="shared" si="7"/>
        <v/>
      </c>
      <c r="P190" s="12"/>
      <c r="Q190" s="8"/>
      <c r="R190" s="8"/>
      <c r="S190" s="8"/>
      <c r="T190" s="7" t="str">
        <f t="shared" si="8"/>
        <v/>
      </c>
    </row>
    <row r="191" spans="1:20">
      <c r="A191" s="7" t="str">
        <f t="shared" si="6"/>
        <v/>
      </c>
      <c r="B191" s="16"/>
      <c r="C191" s="16"/>
      <c r="D191" s="12"/>
      <c r="E191" s="16"/>
      <c r="F191" s="16"/>
      <c r="G191" s="12"/>
      <c r="H191" s="12"/>
      <c r="I191" s="12"/>
      <c r="J191" s="12"/>
      <c r="K191" s="12"/>
      <c r="L191" s="12"/>
      <c r="M191" s="12"/>
      <c r="N191" s="12"/>
      <c r="O191" s="14" t="str">
        <f t="shared" si="7"/>
        <v/>
      </c>
      <c r="P191" s="12"/>
      <c r="Q191" s="8"/>
      <c r="R191" s="8"/>
      <c r="S191" s="8"/>
      <c r="T191" s="7" t="str">
        <f t="shared" si="8"/>
        <v/>
      </c>
    </row>
    <row r="192" spans="1:20">
      <c r="A192" s="7" t="str">
        <f t="shared" si="6"/>
        <v/>
      </c>
      <c r="B192" s="16"/>
      <c r="C192" s="16"/>
      <c r="D192" s="12"/>
      <c r="E192" s="16"/>
      <c r="F192" s="16"/>
      <c r="G192" s="12"/>
      <c r="H192" s="12"/>
      <c r="I192" s="12"/>
      <c r="J192" s="12"/>
      <c r="K192" s="12"/>
      <c r="L192" s="12"/>
      <c r="M192" s="12"/>
      <c r="N192" s="12"/>
      <c r="O192" s="14" t="str">
        <f t="shared" si="7"/>
        <v/>
      </c>
      <c r="P192" s="12"/>
      <c r="Q192" s="8"/>
      <c r="R192" s="8"/>
      <c r="S192" s="8"/>
      <c r="T192" s="7" t="str">
        <f t="shared" si="8"/>
        <v/>
      </c>
    </row>
    <row r="193" spans="1:20">
      <c r="A193" s="7" t="str">
        <f t="shared" si="6"/>
        <v/>
      </c>
      <c r="B193" s="16"/>
      <c r="C193" s="16"/>
      <c r="D193" s="12"/>
      <c r="E193" s="16"/>
      <c r="F193" s="16"/>
      <c r="G193" s="12"/>
      <c r="H193" s="12"/>
      <c r="I193" s="12"/>
      <c r="J193" s="12"/>
      <c r="K193" s="12"/>
      <c r="L193" s="12"/>
      <c r="M193" s="12"/>
      <c r="N193" s="12"/>
      <c r="O193" s="14" t="str">
        <f t="shared" si="7"/>
        <v/>
      </c>
      <c r="P193" s="12"/>
      <c r="Q193" s="8"/>
      <c r="R193" s="8"/>
      <c r="S193" s="8"/>
      <c r="T193" s="7" t="str">
        <f t="shared" si="8"/>
        <v/>
      </c>
    </row>
    <row r="194" spans="1:20">
      <c r="A194" s="7" t="str">
        <f t="shared" si="6"/>
        <v/>
      </c>
      <c r="B194" s="16"/>
      <c r="C194" s="16"/>
      <c r="D194" s="12"/>
      <c r="E194" s="16"/>
      <c r="F194" s="16"/>
      <c r="G194" s="12"/>
      <c r="H194" s="12"/>
      <c r="I194" s="12"/>
      <c r="J194" s="12"/>
      <c r="K194" s="12"/>
      <c r="L194" s="12"/>
      <c r="M194" s="12"/>
      <c r="N194" s="12"/>
      <c r="O194" s="14" t="str">
        <f t="shared" si="7"/>
        <v/>
      </c>
      <c r="P194" s="12"/>
      <c r="Q194" s="8"/>
      <c r="R194" s="8"/>
      <c r="S194" s="8"/>
      <c r="T194" s="7" t="str">
        <f t="shared" si="8"/>
        <v/>
      </c>
    </row>
    <row r="195" spans="1:20">
      <c r="A195" s="7" t="str">
        <f t="shared" si="6"/>
        <v/>
      </c>
      <c r="B195" s="16"/>
      <c r="C195" s="16"/>
      <c r="D195" s="12"/>
      <c r="E195" s="16"/>
      <c r="F195" s="16"/>
      <c r="G195" s="12"/>
      <c r="H195" s="12"/>
      <c r="I195" s="12"/>
      <c r="J195" s="12"/>
      <c r="K195" s="12"/>
      <c r="L195" s="12"/>
      <c r="M195" s="12"/>
      <c r="N195" s="12"/>
      <c r="O195" s="14" t="str">
        <f t="shared" si="7"/>
        <v/>
      </c>
      <c r="P195" s="12"/>
      <c r="Q195" s="8"/>
      <c r="R195" s="8"/>
      <c r="S195" s="8"/>
      <c r="T195" s="7" t="str">
        <f t="shared" si="8"/>
        <v/>
      </c>
    </row>
    <row r="196" spans="1:20">
      <c r="A196" s="7" t="str">
        <f t="shared" si="6"/>
        <v/>
      </c>
      <c r="B196" s="16"/>
      <c r="C196" s="16"/>
      <c r="D196" s="12"/>
      <c r="E196" s="16"/>
      <c r="F196" s="16"/>
      <c r="G196" s="12"/>
      <c r="H196" s="12"/>
      <c r="I196" s="12"/>
      <c r="J196" s="12"/>
      <c r="K196" s="12"/>
      <c r="L196" s="12"/>
      <c r="M196" s="12"/>
      <c r="N196" s="12"/>
      <c r="O196" s="14" t="str">
        <f t="shared" si="7"/>
        <v/>
      </c>
      <c r="P196" s="12"/>
      <c r="Q196" s="8"/>
      <c r="R196" s="8"/>
      <c r="S196" s="8"/>
      <c r="T196" s="7" t="str">
        <f t="shared" si="8"/>
        <v/>
      </c>
    </row>
    <row r="197" spans="1:20">
      <c r="A197" s="7" t="str">
        <f t="shared" si="6"/>
        <v/>
      </c>
      <c r="B197" s="16"/>
      <c r="C197" s="16"/>
      <c r="D197" s="12"/>
      <c r="E197" s="16"/>
      <c r="F197" s="16"/>
      <c r="G197" s="12"/>
      <c r="H197" s="12"/>
      <c r="I197" s="12"/>
      <c r="J197" s="12"/>
      <c r="K197" s="12"/>
      <c r="L197" s="12"/>
      <c r="M197" s="12"/>
      <c r="N197" s="12"/>
      <c r="O197" s="14" t="str">
        <f t="shared" si="7"/>
        <v/>
      </c>
      <c r="P197" s="12"/>
      <c r="Q197" s="8"/>
      <c r="R197" s="8"/>
      <c r="S197" s="8"/>
      <c r="T197" s="7" t="str">
        <f t="shared" si="8"/>
        <v/>
      </c>
    </row>
    <row r="198" spans="1:20">
      <c r="A198" s="7" t="str">
        <f t="shared" si="6"/>
        <v/>
      </c>
      <c r="B198" s="16"/>
      <c r="C198" s="16"/>
      <c r="D198" s="12"/>
      <c r="E198" s="16"/>
      <c r="F198" s="16"/>
      <c r="G198" s="12"/>
      <c r="H198" s="12"/>
      <c r="I198" s="12"/>
      <c r="J198" s="12"/>
      <c r="K198" s="12"/>
      <c r="L198" s="12"/>
      <c r="M198" s="12"/>
      <c r="N198" s="12"/>
      <c r="O198" s="14" t="str">
        <f t="shared" si="7"/>
        <v/>
      </c>
      <c r="P198" s="12"/>
      <c r="Q198" s="8"/>
      <c r="R198" s="8"/>
      <c r="S198" s="8"/>
      <c r="T198" s="7" t="str">
        <f t="shared" si="8"/>
        <v/>
      </c>
    </row>
    <row r="199" spans="1:20">
      <c r="A199" s="7" t="str">
        <f t="shared" ref="A199:A262" si="9">IF(OR(B199="",E199=""),"",ROW()-6)</f>
        <v/>
      </c>
      <c r="B199" s="16"/>
      <c r="C199" s="16"/>
      <c r="D199" s="12"/>
      <c r="E199" s="16"/>
      <c r="F199" s="16"/>
      <c r="G199" s="12"/>
      <c r="H199" s="12"/>
      <c r="I199" s="12"/>
      <c r="J199" s="12"/>
      <c r="K199" s="12"/>
      <c r="L199" s="12"/>
      <c r="M199" s="12"/>
      <c r="N199" s="12"/>
      <c r="O199" s="14" t="str">
        <f t="shared" ref="O199:O262" si="10">IF(OR(M199="",N199="",N199=0),"",M199/N199)</f>
        <v/>
      </c>
      <c r="P199" s="12"/>
      <c r="Q199" s="8"/>
      <c r="R199" s="8"/>
      <c r="S199" s="8"/>
      <c r="T199" s="7" t="str">
        <f t="shared" ref="T199:T262" si="11">IF(OR(B199="",E199=""),"",IF(AND(B199=INT(B199),C199=INT(C199),E199=INT(E199),OR(F199="",F199=INT(F199)),B199&gt;=9,B199&lt;=23,C199&gt;=3,C199&lt;=B199,E199&gt;=-7,E199&lt;=40,G199&gt;=0,G199&lt;=100,H199&gt;=45,H199&lt;=58,I199&gt;=68,I199&lt;=85,J199&gt;=25,J199&lt;=100,M199&gt;0,N199&gt;0,P199=0),"OK","BŁĄD"))</f>
        <v/>
      </c>
    </row>
    <row r="200" spans="1:20">
      <c r="A200" s="7" t="str">
        <f t="shared" si="9"/>
        <v/>
      </c>
      <c r="B200" s="16"/>
      <c r="C200" s="16"/>
      <c r="D200" s="12"/>
      <c r="E200" s="16"/>
      <c r="F200" s="16"/>
      <c r="G200" s="12"/>
      <c r="H200" s="12"/>
      <c r="I200" s="12"/>
      <c r="J200" s="12"/>
      <c r="K200" s="12"/>
      <c r="L200" s="12"/>
      <c r="M200" s="12"/>
      <c r="N200" s="12"/>
      <c r="O200" s="14" t="str">
        <f t="shared" si="10"/>
        <v/>
      </c>
      <c r="P200" s="12"/>
      <c r="Q200" s="8"/>
      <c r="R200" s="8"/>
      <c r="S200" s="8"/>
      <c r="T200" s="7" t="str">
        <f t="shared" si="11"/>
        <v/>
      </c>
    </row>
    <row r="201" spans="1:20">
      <c r="A201" s="7" t="str">
        <f t="shared" si="9"/>
        <v/>
      </c>
      <c r="B201" s="16"/>
      <c r="C201" s="16"/>
      <c r="D201" s="12"/>
      <c r="E201" s="16"/>
      <c r="F201" s="16"/>
      <c r="G201" s="12"/>
      <c r="H201" s="12"/>
      <c r="I201" s="12"/>
      <c r="J201" s="12"/>
      <c r="K201" s="12"/>
      <c r="L201" s="12"/>
      <c r="M201" s="12"/>
      <c r="N201" s="12"/>
      <c r="O201" s="14" t="str">
        <f t="shared" si="10"/>
        <v/>
      </c>
      <c r="P201" s="12"/>
      <c r="Q201" s="8"/>
      <c r="R201" s="8"/>
      <c r="S201" s="8"/>
      <c r="T201" s="7" t="str">
        <f t="shared" si="11"/>
        <v/>
      </c>
    </row>
    <row r="202" spans="1:20">
      <c r="A202" s="7" t="str">
        <f t="shared" si="9"/>
        <v/>
      </c>
      <c r="B202" s="16"/>
      <c r="C202" s="16"/>
      <c r="D202" s="12"/>
      <c r="E202" s="16"/>
      <c r="F202" s="16"/>
      <c r="G202" s="12"/>
      <c r="H202" s="12"/>
      <c r="I202" s="12"/>
      <c r="J202" s="12"/>
      <c r="K202" s="12"/>
      <c r="L202" s="12"/>
      <c r="M202" s="12"/>
      <c r="N202" s="12"/>
      <c r="O202" s="14" t="str">
        <f t="shared" si="10"/>
        <v/>
      </c>
      <c r="P202" s="12"/>
      <c r="Q202" s="8"/>
      <c r="R202" s="8"/>
      <c r="S202" s="8"/>
      <c r="T202" s="7" t="str">
        <f t="shared" si="11"/>
        <v/>
      </c>
    </row>
    <row r="203" spans="1:20">
      <c r="A203" s="7" t="str">
        <f t="shared" si="9"/>
        <v/>
      </c>
      <c r="B203" s="16"/>
      <c r="C203" s="16"/>
      <c r="D203" s="12"/>
      <c r="E203" s="16"/>
      <c r="F203" s="16"/>
      <c r="G203" s="12"/>
      <c r="H203" s="12"/>
      <c r="I203" s="12"/>
      <c r="J203" s="12"/>
      <c r="K203" s="12"/>
      <c r="L203" s="12"/>
      <c r="M203" s="12"/>
      <c r="N203" s="12"/>
      <c r="O203" s="14" t="str">
        <f t="shared" si="10"/>
        <v/>
      </c>
      <c r="P203" s="12"/>
      <c r="Q203" s="8"/>
      <c r="R203" s="8"/>
      <c r="S203" s="8"/>
      <c r="T203" s="7" t="str">
        <f t="shared" si="11"/>
        <v/>
      </c>
    </row>
    <row r="204" spans="1:20">
      <c r="A204" s="7" t="str">
        <f t="shared" si="9"/>
        <v/>
      </c>
      <c r="B204" s="16"/>
      <c r="C204" s="16"/>
      <c r="D204" s="12"/>
      <c r="E204" s="16"/>
      <c r="F204" s="16"/>
      <c r="G204" s="12"/>
      <c r="H204" s="12"/>
      <c r="I204" s="12"/>
      <c r="J204" s="12"/>
      <c r="K204" s="12"/>
      <c r="L204" s="12"/>
      <c r="M204" s="12"/>
      <c r="N204" s="12"/>
      <c r="O204" s="14" t="str">
        <f t="shared" si="10"/>
        <v/>
      </c>
      <c r="P204" s="12"/>
      <c r="Q204" s="8"/>
      <c r="R204" s="8"/>
      <c r="S204" s="8"/>
      <c r="T204" s="7" t="str">
        <f t="shared" si="11"/>
        <v/>
      </c>
    </row>
    <row r="205" spans="1:20">
      <c r="A205" s="7" t="str">
        <f t="shared" si="9"/>
        <v/>
      </c>
      <c r="B205" s="16"/>
      <c r="C205" s="16"/>
      <c r="D205" s="12"/>
      <c r="E205" s="16"/>
      <c r="F205" s="16"/>
      <c r="G205" s="12"/>
      <c r="H205" s="12"/>
      <c r="I205" s="12"/>
      <c r="J205" s="12"/>
      <c r="K205" s="12"/>
      <c r="L205" s="12"/>
      <c r="M205" s="12"/>
      <c r="N205" s="12"/>
      <c r="O205" s="14" t="str">
        <f t="shared" si="10"/>
        <v/>
      </c>
      <c r="P205" s="12"/>
      <c r="Q205" s="8"/>
      <c r="R205" s="8"/>
      <c r="S205" s="8"/>
      <c r="T205" s="7" t="str">
        <f t="shared" si="11"/>
        <v/>
      </c>
    </row>
    <row r="206" spans="1:20">
      <c r="A206" s="7" t="str">
        <f t="shared" si="9"/>
        <v/>
      </c>
      <c r="B206" s="16"/>
      <c r="C206" s="16"/>
      <c r="D206" s="12"/>
      <c r="E206" s="16"/>
      <c r="F206" s="16"/>
      <c r="G206" s="12"/>
      <c r="H206" s="12"/>
      <c r="I206" s="12"/>
      <c r="J206" s="12"/>
      <c r="K206" s="12"/>
      <c r="L206" s="12"/>
      <c r="M206" s="12"/>
      <c r="N206" s="12"/>
      <c r="O206" s="14" t="str">
        <f t="shared" si="10"/>
        <v/>
      </c>
      <c r="P206" s="12"/>
      <c r="Q206" s="8"/>
      <c r="R206" s="8"/>
      <c r="S206" s="8"/>
      <c r="T206" s="7" t="str">
        <f t="shared" si="11"/>
        <v/>
      </c>
    </row>
    <row r="207" spans="1:20">
      <c r="A207" s="7" t="str">
        <f t="shared" si="9"/>
        <v/>
      </c>
      <c r="B207" s="16"/>
      <c r="C207" s="16"/>
      <c r="D207" s="12"/>
      <c r="E207" s="16"/>
      <c r="F207" s="16"/>
      <c r="G207" s="12"/>
      <c r="H207" s="12"/>
      <c r="I207" s="12"/>
      <c r="J207" s="12"/>
      <c r="K207" s="12"/>
      <c r="L207" s="12"/>
      <c r="M207" s="12"/>
      <c r="N207" s="12"/>
      <c r="O207" s="14" t="str">
        <f t="shared" si="10"/>
        <v/>
      </c>
      <c r="P207" s="12"/>
      <c r="Q207" s="8"/>
      <c r="R207" s="8"/>
      <c r="S207" s="8"/>
      <c r="T207" s="7" t="str">
        <f t="shared" si="11"/>
        <v/>
      </c>
    </row>
    <row r="208" spans="1:20">
      <c r="A208" s="7" t="str">
        <f t="shared" si="9"/>
        <v/>
      </c>
      <c r="B208" s="16"/>
      <c r="C208" s="16"/>
      <c r="D208" s="12"/>
      <c r="E208" s="16"/>
      <c r="F208" s="16"/>
      <c r="G208" s="12"/>
      <c r="H208" s="12"/>
      <c r="I208" s="12"/>
      <c r="J208" s="12"/>
      <c r="K208" s="12"/>
      <c r="L208" s="12"/>
      <c r="M208" s="12"/>
      <c r="N208" s="12"/>
      <c r="O208" s="14" t="str">
        <f t="shared" si="10"/>
        <v/>
      </c>
      <c r="P208" s="12"/>
      <c r="Q208" s="8"/>
      <c r="R208" s="8"/>
      <c r="S208" s="8"/>
      <c r="T208" s="7" t="str">
        <f t="shared" si="11"/>
        <v/>
      </c>
    </row>
    <row r="209" spans="1:20">
      <c r="A209" s="7" t="str">
        <f t="shared" si="9"/>
        <v/>
      </c>
      <c r="B209" s="16"/>
      <c r="C209" s="16"/>
      <c r="D209" s="12"/>
      <c r="E209" s="16"/>
      <c r="F209" s="16"/>
      <c r="G209" s="12"/>
      <c r="H209" s="12"/>
      <c r="I209" s="12"/>
      <c r="J209" s="12"/>
      <c r="K209" s="12"/>
      <c r="L209" s="12"/>
      <c r="M209" s="12"/>
      <c r="N209" s="12"/>
      <c r="O209" s="14" t="str">
        <f t="shared" si="10"/>
        <v/>
      </c>
      <c r="P209" s="12"/>
      <c r="Q209" s="8"/>
      <c r="R209" s="8"/>
      <c r="S209" s="8"/>
      <c r="T209" s="7" t="str">
        <f t="shared" si="11"/>
        <v/>
      </c>
    </row>
    <row r="210" spans="1:20">
      <c r="A210" s="7" t="str">
        <f t="shared" si="9"/>
        <v/>
      </c>
      <c r="B210" s="16"/>
      <c r="C210" s="16"/>
      <c r="D210" s="12"/>
      <c r="E210" s="16"/>
      <c r="F210" s="16"/>
      <c r="G210" s="12"/>
      <c r="H210" s="12"/>
      <c r="I210" s="12"/>
      <c r="J210" s="12"/>
      <c r="K210" s="12"/>
      <c r="L210" s="12"/>
      <c r="M210" s="12"/>
      <c r="N210" s="12"/>
      <c r="O210" s="14" t="str">
        <f t="shared" si="10"/>
        <v/>
      </c>
      <c r="P210" s="12"/>
      <c r="Q210" s="8"/>
      <c r="R210" s="8"/>
      <c r="S210" s="8"/>
      <c r="T210" s="7" t="str">
        <f t="shared" si="11"/>
        <v/>
      </c>
    </row>
    <row r="211" spans="1:20">
      <c r="A211" s="7" t="str">
        <f t="shared" si="9"/>
        <v/>
      </c>
      <c r="B211" s="16"/>
      <c r="C211" s="16"/>
      <c r="D211" s="12"/>
      <c r="E211" s="16"/>
      <c r="F211" s="16"/>
      <c r="G211" s="12"/>
      <c r="H211" s="12"/>
      <c r="I211" s="12"/>
      <c r="J211" s="12"/>
      <c r="K211" s="12"/>
      <c r="L211" s="12"/>
      <c r="M211" s="12"/>
      <c r="N211" s="12"/>
      <c r="O211" s="14" t="str">
        <f t="shared" si="10"/>
        <v/>
      </c>
      <c r="P211" s="12"/>
      <c r="Q211" s="8"/>
      <c r="R211" s="8"/>
      <c r="S211" s="8"/>
      <c r="T211" s="7" t="str">
        <f t="shared" si="11"/>
        <v/>
      </c>
    </row>
    <row r="212" spans="1:20">
      <c r="A212" s="7" t="str">
        <f t="shared" si="9"/>
        <v/>
      </c>
      <c r="B212" s="16"/>
      <c r="C212" s="16"/>
      <c r="D212" s="12"/>
      <c r="E212" s="16"/>
      <c r="F212" s="16"/>
      <c r="G212" s="12"/>
      <c r="H212" s="12"/>
      <c r="I212" s="12"/>
      <c r="J212" s="12"/>
      <c r="K212" s="12"/>
      <c r="L212" s="12"/>
      <c r="M212" s="12"/>
      <c r="N212" s="12"/>
      <c r="O212" s="14" t="str">
        <f t="shared" si="10"/>
        <v/>
      </c>
      <c r="P212" s="12"/>
      <c r="Q212" s="8"/>
      <c r="R212" s="8"/>
      <c r="S212" s="8"/>
      <c r="T212" s="7" t="str">
        <f t="shared" si="11"/>
        <v/>
      </c>
    </row>
    <row r="213" spans="1:20">
      <c r="A213" s="7" t="str">
        <f t="shared" si="9"/>
        <v/>
      </c>
      <c r="B213" s="16"/>
      <c r="C213" s="16"/>
      <c r="D213" s="12"/>
      <c r="E213" s="16"/>
      <c r="F213" s="16"/>
      <c r="G213" s="12"/>
      <c r="H213" s="12"/>
      <c r="I213" s="12"/>
      <c r="J213" s="12"/>
      <c r="K213" s="12"/>
      <c r="L213" s="12"/>
      <c r="M213" s="12"/>
      <c r="N213" s="12"/>
      <c r="O213" s="14" t="str">
        <f t="shared" si="10"/>
        <v/>
      </c>
      <c r="P213" s="12"/>
      <c r="Q213" s="8"/>
      <c r="R213" s="8"/>
      <c r="S213" s="8"/>
      <c r="T213" s="7" t="str">
        <f t="shared" si="11"/>
        <v/>
      </c>
    </row>
    <row r="214" spans="1:20">
      <c r="A214" s="7" t="str">
        <f t="shared" si="9"/>
        <v/>
      </c>
      <c r="B214" s="16"/>
      <c r="C214" s="16"/>
      <c r="D214" s="12"/>
      <c r="E214" s="16"/>
      <c r="F214" s="16"/>
      <c r="G214" s="12"/>
      <c r="H214" s="12"/>
      <c r="I214" s="12"/>
      <c r="J214" s="12"/>
      <c r="K214" s="12"/>
      <c r="L214" s="12"/>
      <c r="M214" s="12"/>
      <c r="N214" s="12"/>
      <c r="O214" s="14" t="str">
        <f t="shared" si="10"/>
        <v/>
      </c>
      <c r="P214" s="12"/>
      <c r="Q214" s="8"/>
      <c r="R214" s="8"/>
      <c r="S214" s="8"/>
      <c r="T214" s="7" t="str">
        <f t="shared" si="11"/>
        <v/>
      </c>
    </row>
    <row r="215" spans="1:20">
      <c r="A215" s="7" t="str">
        <f t="shared" si="9"/>
        <v/>
      </c>
      <c r="B215" s="16"/>
      <c r="C215" s="16"/>
      <c r="D215" s="12"/>
      <c r="E215" s="16"/>
      <c r="F215" s="16"/>
      <c r="G215" s="12"/>
      <c r="H215" s="12"/>
      <c r="I215" s="12"/>
      <c r="J215" s="12"/>
      <c r="K215" s="12"/>
      <c r="L215" s="12"/>
      <c r="M215" s="12"/>
      <c r="N215" s="12"/>
      <c r="O215" s="14" t="str">
        <f t="shared" si="10"/>
        <v/>
      </c>
      <c r="P215" s="12"/>
      <c r="Q215" s="8"/>
      <c r="R215" s="8"/>
      <c r="S215" s="8"/>
      <c r="T215" s="7" t="str">
        <f t="shared" si="11"/>
        <v/>
      </c>
    </row>
    <row r="216" spans="1:20">
      <c r="A216" s="7" t="str">
        <f t="shared" si="9"/>
        <v/>
      </c>
      <c r="B216" s="16"/>
      <c r="C216" s="16"/>
      <c r="D216" s="12"/>
      <c r="E216" s="16"/>
      <c r="F216" s="16"/>
      <c r="G216" s="12"/>
      <c r="H216" s="12"/>
      <c r="I216" s="12"/>
      <c r="J216" s="12"/>
      <c r="K216" s="12"/>
      <c r="L216" s="12"/>
      <c r="M216" s="12"/>
      <c r="N216" s="12"/>
      <c r="O216" s="14" t="str">
        <f t="shared" si="10"/>
        <v/>
      </c>
      <c r="P216" s="12"/>
      <c r="Q216" s="8"/>
      <c r="R216" s="8"/>
      <c r="S216" s="8"/>
      <c r="T216" s="7" t="str">
        <f t="shared" si="11"/>
        <v/>
      </c>
    </row>
    <row r="217" spans="1:20">
      <c r="A217" s="7" t="str">
        <f t="shared" si="9"/>
        <v/>
      </c>
      <c r="B217" s="16"/>
      <c r="C217" s="16"/>
      <c r="D217" s="12"/>
      <c r="E217" s="16"/>
      <c r="F217" s="16"/>
      <c r="G217" s="12"/>
      <c r="H217" s="12"/>
      <c r="I217" s="12"/>
      <c r="J217" s="12"/>
      <c r="K217" s="12"/>
      <c r="L217" s="12"/>
      <c r="M217" s="12"/>
      <c r="N217" s="12"/>
      <c r="O217" s="14" t="str">
        <f t="shared" si="10"/>
        <v/>
      </c>
      <c r="P217" s="12"/>
      <c r="Q217" s="8"/>
      <c r="R217" s="8"/>
      <c r="S217" s="8"/>
      <c r="T217" s="7" t="str">
        <f t="shared" si="11"/>
        <v/>
      </c>
    </row>
    <row r="218" spans="1:20">
      <c r="A218" s="7" t="str">
        <f t="shared" si="9"/>
        <v/>
      </c>
      <c r="B218" s="16"/>
      <c r="C218" s="16"/>
      <c r="D218" s="12"/>
      <c r="E218" s="16"/>
      <c r="F218" s="16"/>
      <c r="G218" s="12"/>
      <c r="H218" s="12"/>
      <c r="I218" s="12"/>
      <c r="J218" s="12"/>
      <c r="K218" s="12"/>
      <c r="L218" s="12"/>
      <c r="M218" s="12"/>
      <c r="N218" s="12"/>
      <c r="O218" s="14" t="str">
        <f t="shared" si="10"/>
        <v/>
      </c>
      <c r="P218" s="12"/>
      <c r="Q218" s="8"/>
      <c r="R218" s="8"/>
      <c r="S218" s="8"/>
      <c r="T218" s="7" t="str">
        <f t="shared" si="11"/>
        <v/>
      </c>
    </row>
    <row r="219" spans="1:20">
      <c r="A219" s="7" t="str">
        <f t="shared" si="9"/>
        <v/>
      </c>
      <c r="B219" s="16"/>
      <c r="C219" s="16"/>
      <c r="D219" s="12"/>
      <c r="E219" s="16"/>
      <c r="F219" s="16"/>
      <c r="G219" s="12"/>
      <c r="H219" s="12"/>
      <c r="I219" s="12"/>
      <c r="J219" s="12"/>
      <c r="K219" s="12"/>
      <c r="L219" s="12"/>
      <c r="M219" s="12"/>
      <c r="N219" s="12"/>
      <c r="O219" s="14" t="str">
        <f t="shared" si="10"/>
        <v/>
      </c>
      <c r="P219" s="12"/>
      <c r="Q219" s="8"/>
      <c r="R219" s="8"/>
      <c r="S219" s="8"/>
      <c r="T219" s="7" t="str">
        <f t="shared" si="11"/>
        <v/>
      </c>
    </row>
    <row r="220" spans="1:20">
      <c r="A220" s="7" t="str">
        <f t="shared" si="9"/>
        <v/>
      </c>
      <c r="B220" s="16"/>
      <c r="C220" s="16"/>
      <c r="D220" s="12"/>
      <c r="E220" s="16"/>
      <c r="F220" s="16"/>
      <c r="G220" s="12"/>
      <c r="H220" s="12"/>
      <c r="I220" s="12"/>
      <c r="J220" s="12"/>
      <c r="K220" s="12"/>
      <c r="L220" s="12"/>
      <c r="M220" s="12"/>
      <c r="N220" s="12"/>
      <c r="O220" s="14" t="str">
        <f t="shared" si="10"/>
        <v/>
      </c>
      <c r="P220" s="12"/>
      <c r="Q220" s="8"/>
      <c r="R220" s="8"/>
      <c r="S220" s="8"/>
      <c r="T220" s="7" t="str">
        <f t="shared" si="11"/>
        <v/>
      </c>
    </row>
    <row r="221" spans="1:20">
      <c r="A221" s="7" t="str">
        <f t="shared" si="9"/>
        <v/>
      </c>
      <c r="B221" s="16"/>
      <c r="C221" s="16"/>
      <c r="D221" s="12"/>
      <c r="E221" s="16"/>
      <c r="F221" s="16"/>
      <c r="G221" s="12"/>
      <c r="H221" s="12"/>
      <c r="I221" s="12"/>
      <c r="J221" s="12"/>
      <c r="K221" s="12"/>
      <c r="L221" s="12"/>
      <c r="M221" s="12"/>
      <c r="N221" s="12"/>
      <c r="O221" s="14" t="str">
        <f t="shared" si="10"/>
        <v/>
      </c>
      <c r="P221" s="12"/>
      <c r="Q221" s="8"/>
      <c r="R221" s="8"/>
      <c r="S221" s="8"/>
      <c r="T221" s="7" t="str">
        <f t="shared" si="11"/>
        <v/>
      </c>
    </row>
    <row r="222" spans="1:20">
      <c r="A222" s="7" t="str">
        <f t="shared" si="9"/>
        <v/>
      </c>
      <c r="B222" s="16"/>
      <c r="C222" s="16"/>
      <c r="D222" s="12"/>
      <c r="E222" s="16"/>
      <c r="F222" s="16"/>
      <c r="G222" s="12"/>
      <c r="H222" s="12"/>
      <c r="I222" s="12"/>
      <c r="J222" s="12"/>
      <c r="K222" s="12"/>
      <c r="L222" s="12"/>
      <c r="M222" s="12"/>
      <c r="N222" s="12"/>
      <c r="O222" s="14" t="str">
        <f t="shared" si="10"/>
        <v/>
      </c>
      <c r="P222" s="12"/>
      <c r="Q222" s="8"/>
      <c r="R222" s="8"/>
      <c r="S222" s="8"/>
      <c r="T222" s="7" t="str">
        <f t="shared" si="11"/>
        <v/>
      </c>
    </row>
    <row r="223" spans="1:20">
      <c r="A223" s="7" t="str">
        <f t="shared" si="9"/>
        <v/>
      </c>
      <c r="B223" s="16"/>
      <c r="C223" s="16"/>
      <c r="D223" s="12"/>
      <c r="E223" s="16"/>
      <c r="F223" s="16"/>
      <c r="G223" s="12"/>
      <c r="H223" s="12"/>
      <c r="I223" s="12"/>
      <c r="J223" s="12"/>
      <c r="K223" s="12"/>
      <c r="L223" s="12"/>
      <c r="M223" s="12"/>
      <c r="N223" s="12"/>
      <c r="O223" s="14" t="str">
        <f t="shared" si="10"/>
        <v/>
      </c>
      <c r="P223" s="12"/>
      <c r="Q223" s="8"/>
      <c r="R223" s="8"/>
      <c r="S223" s="8"/>
      <c r="T223" s="7" t="str">
        <f t="shared" si="11"/>
        <v/>
      </c>
    </row>
    <row r="224" spans="1:20">
      <c r="A224" s="7" t="str">
        <f t="shared" si="9"/>
        <v/>
      </c>
      <c r="B224" s="16"/>
      <c r="C224" s="16"/>
      <c r="D224" s="12"/>
      <c r="E224" s="16"/>
      <c r="F224" s="16"/>
      <c r="G224" s="12"/>
      <c r="H224" s="12"/>
      <c r="I224" s="12"/>
      <c r="J224" s="12"/>
      <c r="K224" s="12"/>
      <c r="L224" s="12"/>
      <c r="M224" s="12"/>
      <c r="N224" s="12"/>
      <c r="O224" s="14" t="str">
        <f t="shared" si="10"/>
        <v/>
      </c>
      <c r="P224" s="12"/>
      <c r="Q224" s="8"/>
      <c r="R224" s="8"/>
      <c r="S224" s="8"/>
      <c r="T224" s="7" t="str">
        <f t="shared" si="11"/>
        <v/>
      </c>
    </row>
    <row r="225" spans="1:20">
      <c r="A225" s="7" t="str">
        <f t="shared" si="9"/>
        <v/>
      </c>
      <c r="B225" s="16"/>
      <c r="C225" s="16"/>
      <c r="D225" s="12"/>
      <c r="E225" s="16"/>
      <c r="F225" s="16"/>
      <c r="G225" s="12"/>
      <c r="H225" s="12"/>
      <c r="I225" s="12"/>
      <c r="J225" s="12"/>
      <c r="K225" s="12"/>
      <c r="L225" s="12"/>
      <c r="M225" s="12"/>
      <c r="N225" s="12"/>
      <c r="O225" s="14" t="str">
        <f t="shared" si="10"/>
        <v/>
      </c>
      <c r="P225" s="12"/>
      <c r="Q225" s="8"/>
      <c r="R225" s="8"/>
      <c r="S225" s="8"/>
      <c r="T225" s="7" t="str">
        <f t="shared" si="11"/>
        <v/>
      </c>
    </row>
    <row r="226" spans="1:20">
      <c r="A226" s="7" t="str">
        <f t="shared" si="9"/>
        <v/>
      </c>
      <c r="B226" s="16"/>
      <c r="C226" s="16"/>
      <c r="D226" s="12"/>
      <c r="E226" s="16"/>
      <c r="F226" s="16"/>
      <c r="G226" s="12"/>
      <c r="H226" s="12"/>
      <c r="I226" s="12"/>
      <c r="J226" s="12"/>
      <c r="K226" s="12"/>
      <c r="L226" s="12"/>
      <c r="M226" s="12"/>
      <c r="N226" s="12"/>
      <c r="O226" s="14" t="str">
        <f t="shared" si="10"/>
        <v/>
      </c>
      <c r="P226" s="12"/>
      <c r="Q226" s="8"/>
      <c r="R226" s="8"/>
      <c r="S226" s="8"/>
      <c r="T226" s="7" t="str">
        <f t="shared" si="11"/>
        <v/>
      </c>
    </row>
    <row r="227" spans="1:20">
      <c r="A227" s="7" t="str">
        <f t="shared" si="9"/>
        <v/>
      </c>
      <c r="B227" s="16"/>
      <c r="C227" s="16"/>
      <c r="D227" s="12"/>
      <c r="E227" s="16"/>
      <c r="F227" s="16"/>
      <c r="G227" s="12"/>
      <c r="H227" s="12"/>
      <c r="I227" s="12"/>
      <c r="J227" s="12"/>
      <c r="K227" s="12"/>
      <c r="L227" s="12"/>
      <c r="M227" s="12"/>
      <c r="N227" s="12"/>
      <c r="O227" s="14" t="str">
        <f t="shared" si="10"/>
        <v/>
      </c>
      <c r="P227" s="12"/>
      <c r="Q227" s="8"/>
      <c r="R227" s="8"/>
      <c r="S227" s="8"/>
      <c r="T227" s="7" t="str">
        <f t="shared" si="11"/>
        <v/>
      </c>
    </row>
    <row r="228" spans="1:20">
      <c r="A228" s="7" t="str">
        <f t="shared" si="9"/>
        <v/>
      </c>
      <c r="B228" s="16"/>
      <c r="C228" s="16"/>
      <c r="D228" s="12"/>
      <c r="E228" s="16"/>
      <c r="F228" s="16"/>
      <c r="G228" s="12"/>
      <c r="H228" s="12"/>
      <c r="I228" s="12"/>
      <c r="J228" s="12"/>
      <c r="K228" s="12"/>
      <c r="L228" s="12"/>
      <c r="M228" s="12"/>
      <c r="N228" s="12"/>
      <c r="O228" s="14" t="str">
        <f t="shared" si="10"/>
        <v/>
      </c>
      <c r="P228" s="12"/>
      <c r="Q228" s="8"/>
      <c r="R228" s="8"/>
      <c r="S228" s="8"/>
      <c r="T228" s="7" t="str">
        <f t="shared" si="11"/>
        <v/>
      </c>
    </row>
    <row r="229" spans="1:20">
      <c r="A229" s="7" t="str">
        <f t="shared" si="9"/>
        <v/>
      </c>
      <c r="B229" s="16"/>
      <c r="C229" s="16"/>
      <c r="D229" s="12"/>
      <c r="E229" s="16"/>
      <c r="F229" s="16"/>
      <c r="G229" s="12"/>
      <c r="H229" s="12"/>
      <c r="I229" s="12"/>
      <c r="J229" s="12"/>
      <c r="K229" s="12"/>
      <c r="L229" s="12"/>
      <c r="M229" s="12"/>
      <c r="N229" s="12"/>
      <c r="O229" s="14" t="str">
        <f t="shared" si="10"/>
        <v/>
      </c>
      <c r="P229" s="12"/>
      <c r="Q229" s="8"/>
      <c r="R229" s="8"/>
      <c r="S229" s="8"/>
      <c r="T229" s="7" t="str">
        <f t="shared" si="11"/>
        <v/>
      </c>
    </row>
    <row r="230" spans="1:20">
      <c r="A230" s="7" t="str">
        <f t="shared" si="9"/>
        <v/>
      </c>
      <c r="B230" s="16"/>
      <c r="C230" s="16"/>
      <c r="D230" s="12"/>
      <c r="E230" s="16"/>
      <c r="F230" s="16"/>
      <c r="G230" s="12"/>
      <c r="H230" s="12"/>
      <c r="I230" s="12"/>
      <c r="J230" s="12"/>
      <c r="K230" s="12"/>
      <c r="L230" s="12"/>
      <c r="M230" s="12"/>
      <c r="N230" s="12"/>
      <c r="O230" s="14" t="str">
        <f t="shared" si="10"/>
        <v/>
      </c>
      <c r="P230" s="12"/>
      <c r="Q230" s="8"/>
      <c r="R230" s="8"/>
      <c r="S230" s="8"/>
      <c r="T230" s="7" t="str">
        <f t="shared" si="11"/>
        <v/>
      </c>
    </row>
    <row r="231" spans="1:20">
      <c r="A231" s="7" t="str">
        <f t="shared" si="9"/>
        <v/>
      </c>
      <c r="B231" s="16"/>
      <c r="C231" s="16"/>
      <c r="D231" s="12"/>
      <c r="E231" s="16"/>
      <c r="F231" s="16"/>
      <c r="G231" s="12"/>
      <c r="H231" s="12"/>
      <c r="I231" s="12"/>
      <c r="J231" s="12"/>
      <c r="K231" s="12"/>
      <c r="L231" s="12"/>
      <c r="M231" s="12"/>
      <c r="N231" s="12"/>
      <c r="O231" s="14" t="str">
        <f t="shared" si="10"/>
        <v/>
      </c>
      <c r="P231" s="12"/>
      <c r="Q231" s="8"/>
      <c r="R231" s="8"/>
      <c r="S231" s="8"/>
      <c r="T231" s="7" t="str">
        <f t="shared" si="11"/>
        <v/>
      </c>
    </row>
    <row r="232" spans="1:20">
      <c r="A232" s="7" t="str">
        <f t="shared" si="9"/>
        <v/>
      </c>
      <c r="B232" s="16"/>
      <c r="C232" s="16"/>
      <c r="D232" s="12"/>
      <c r="E232" s="16"/>
      <c r="F232" s="16"/>
      <c r="G232" s="12"/>
      <c r="H232" s="12"/>
      <c r="I232" s="12"/>
      <c r="J232" s="12"/>
      <c r="K232" s="12"/>
      <c r="L232" s="12"/>
      <c r="M232" s="12"/>
      <c r="N232" s="12"/>
      <c r="O232" s="14" t="str">
        <f t="shared" si="10"/>
        <v/>
      </c>
      <c r="P232" s="12"/>
      <c r="Q232" s="8"/>
      <c r="R232" s="8"/>
      <c r="S232" s="8"/>
      <c r="T232" s="7" t="str">
        <f t="shared" si="11"/>
        <v/>
      </c>
    </row>
    <row r="233" spans="1:20">
      <c r="A233" s="7" t="str">
        <f t="shared" si="9"/>
        <v/>
      </c>
      <c r="B233" s="16"/>
      <c r="C233" s="16"/>
      <c r="D233" s="12"/>
      <c r="E233" s="16"/>
      <c r="F233" s="16"/>
      <c r="G233" s="12"/>
      <c r="H233" s="12"/>
      <c r="I233" s="12"/>
      <c r="J233" s="12"/>
      <c r="K233" s="12"/>
      <c r="L233" s="12"/>
      <c r="M233" s="12"/>
      <c r="N233" s="12"/>
      <c r="O233" s="14" t="str">
        <f t="shared" si="10"/>
        <v/>
      </c>
      <c r="P233" s="12"/>
      <c r="Q233" s="8"/>
      <c r="R233" s="8"/>
      <c r="S233" s="8"/>
      <c r="T233" s="7" t="str">
        <f t="shared" si="11"/>
        <v/>
      </c>
    </row>
    <row r="234" spans="1:20">
      <c r="A234" s="7" t="str">
        <f t="shared" si="9"/>
        <v/>
      </c>
      <c r="B234" s="16"/>
      <c r="C234" s="16"/>
      <c r="D234" s="12"/>
      <c r="E234" s="16"/>
      <c r="F234" s="16"/>
      <c r="G234" s="12"/>
      <c r="H234" s="12"/>
      <c r="I234" s="12"/>
      <c r="J234" s="12"/>
      <c r="K234" s="12"/>
      <c r="L234" s="12"/>
      <c r="M234" s="12"/>
      <c r="N234" s="12"/>
      <c r="O234" s="14" t="str">
        <f t="shared" si="10"/>
        <v/>
      </c>
      <c r="P234" s="12"/>
      <c r="Q234" s="8"/>
      <c r="R234" s="8"/>
      <c r="S234" s="8"/>
      <c r="T234" s="7" t="str">
        <f t="shared" si="11"/>
        <v/>
      </c>
    </row>
    <row r="235" spans="1:20">
      <c r="A235" s="7" t="str">
        <f t="shared" si="9"/>
        <v/>
      </c>
      <c r="B235" s="16"/>
      <c r="C235" s="16"/>
      <c r="D235" s="12"/>
      <c r="E235" s="16"/>
      <c r="F235" s="16"/>
      <c r="G235" s="12"/>
      <c r="H235" s="12"/>
      <c r="I235" s="12"/>
      <c r="J235" s="12"/>
      <c r="K235" s="12"/>
      <c r="L235" s="12"/>
      <c r="M235" s="12"/>
      <c r="N235" s="12"/>
      <c r="O235" s="14" t="str">
        <f t="shared" si="10"/>
        <v/>
      </c>
      <c r="P235" s="12"/>
      <c r="Q235" s="8"/>
      <c r="R235" s="8"/>
      <c r="S235" s="8"/>
      <c r="T235" s="7" t="str">
        <f t="shared" si="11"/>
        <v/>
      </c>
    </row>
    <row r="236" spans="1:20">
      <c r="A236" s="7" t="str">
        <f t="shared" si="9"/>
        <v/>
      </c>
      <c r="B236" s="16"/>
      <c r="C236" s="16"/>
      <c r="D236" s="12"/>
      <c r="E236" s="16"/>
      <c r="F236" s="16"/>
      <c r="G236" s="12"/>
      <c r="H236" s="12"/>
      <c r="I236" s="12"/>
      <c r="J236" s="12"/>
      <c r="K236" s="12"/>
      <c r="L236" s="12"/>
      <c r="M236" s="12"/>
      <c r="N236" s="12"/>
      <c r="O236" s="14" t="str">
        <f t="shared" si="10"/>
        <v/>
      </c>
      <c r="P236" s="12"/>
      <c r="Q236" s="8"/>
      <c r="R236" s="8"/>
      <c r="S236" s="8"/>
      <c r="T236" s="7" t="str">
        <f t="shared" si="11"/>
        <v/>
      </c>
    </row>
    <row r="237" spans="1:20">
      <c r="A237" s="7" t="str">
        <f t="shared" si="9"/>
        <v/>
      </c>
      <c r="B237" s="16"/>
      <c r="C237" s="16"/>
      <c r="D237" s="12"/>
      <c r="E237" s="16"/>
      <c r="F237" s="16"/>
      <c r="G237" s="12"/>
      <c r="H237" s="12"/>
      <c r="I237" s="12"/>
      <c r="J237" s="12"/>
      <c r="K237" s="12"/>
      <c r="L237" s="12"/>
      <c r="M237" s="12"/>
      <c r="N237" s="12"/>
      <c r="O237" s="14" t="str">
        <f t="shared" si="10"/>
        <v/>
      </c>
      <c r="P237" s="12"/>
      <c r="Q237" s="8"/>
      <c r="R237" s="8"/>
      <c r="S237" s="8"/>
      <c r="T237" s="7" t="str">
        <f t="shared" si="11"/>
        <v/>
      </c>
    </row>
    <row r="238" spans="1:20">
      <c r="A238" s="7" t="str">
        <f t="shared" si="9"/>
        <v/>
      </c>
      <c r="B238" s="16"/>
      <c r="C238" s="16"/>
      <c r="D238" s="12"/>
      <c r="E238" s="16"/>
      <c r="F238" s="16"/>
      <c r="G238" s="12"/>
      <c r="H238" s="12"/>
      <c r="I238" s="12"/>
      <c r="J238" s="12"/>
      <c r="K238" s="12"/>
      <c r="L238" s="12"/>
      <c r="M238" s="12"/>
      <c r="N238" s="12"/>
      <c r="O238" s="14" t="str">
        <f t="shared" si="10"/>
        <v/>
      </c>
      <c r="P238" s="12"/>
      <c r="Q238" s="8"/>
      <c r="R238" s="8"/>
      <c r="S238" s="8"/>
      <c r="T238" s="7" t="str">
        <f t="shared" si="11"/>
        <v/>
      </c>
    </row>
    <row r="239" spans="1:20">
      <c r="A239" s="7" t="str">
        <f t="shared" si="9"/>
        <v/>
      </c>
      <c r="B239" s="16"/>
      <c r="C239" s="16"/>
      <c r="D239" s="12"/>
      <c r="E239" s="16"/>
      <c r="F239" s="16"/>
      <c r="G239" s="12"/>
      <c r="H239" s="12"/>
      <c r="I239" s="12"/>
      <c r="J239" s="12"/>
      <c r="K239" s="12"/>
      <c r="L239" s="12"/>
      <c r="M239" s="12"/>
      <c r="N239" s="12"/>
      <c r="O239" s="14" t="str">
        <f t="shared" si="10"/>
        <v/>
      </c>
      <c r="P239" s="12"/>
      <c r="Q239" s="8"/>
      <c r="R239" s="8"/>
      <c r="S239" s="8"/>
      <c r="T239" s="7" t="str">
        <f t="shared" si="11"/>
        <v/>
      </c>
    </row>
    <row r="240" spans="1:20">
      <c r="A240" s="7" t="str">
        <f t="shared" si="9"/>
        <v/>
      </c>
      <c r="B240" s="16"/>
      <c r="C240" s="16"/>
      <c r="D240" s="12"/>
      <c r="E240" s="16"/>
      <c r="F240" s="16"/>
      <c r="G240" s="12"/>
      <c r="H240" s="12"/>
      <c r="I240" s="12"/>
      <c r="J240" s="12"/>
      <c r="K240" s="12"/>
      <c r="L240" s="12"/>
      <c r="M240" s="12"/>
      <c r="N240" s="12"/>
      <c r="O240" s="14" t="str">
        <f t="shared" si="10"/>
        <v/>
      </c>
      <c r="P240" s="12"/>
      <c r="Q240" s="8"/>
      <c r="R240" s="8"/>
      <c r="S240" s="8"/>
      <c r="T240" s="7" t="str">
        <f t="shared" si="11"/>
        <v/>
      </c>
    </row>
    <row r="241" spans="1:20">
      <c r="A241" s="7" t="str">
        <f t="shared" si="9"/>
        <v/>
      </c>
      <c r="B241" s="16"/>
      <c r="C241" s="16"/>
      <c r="D241" s="12"/>
      <c r="E241" s="16"/>
      <c r="F241" s="16"/>
      <c r="G241" s="12"/>
      <c r="H241" s="12"/>
      <c r="I241" s="12"/>
      <c r="J241" s="12"/>
      <c r="K241" s="12"/>
      <c r="L241" s="12"/>
      <c r="M241" s="12"/>
      <c r="N241" s="12"/>
      <c r="O241" s="14" t="str">
        <f t="shared" si="10"/>
        <v/>
      </c>
      <c r="P241" s="12"/>
      <c r="Q241" s="8"/>
      <c r="R241" s="8"/>
      <c r="S241" s="8"/>
      <c r="T241" s="7" t="str">
        <f t="shared" si="11"/>
        <v/>
      </c>
    </row>
    <row r="242" spans="1:20">
      <c r="A242" s="7" t="str">
        <f t="shared" si="9"/>
        <v/>
      </c>
      <c r="B242" s="16"/>
      <c r="C242" s="16"/>
      <c r="D242" s="12"/>
      <c r="E242" s="16"/>
      <c r="F242" s="16"/>
      <c r="G242" s="12"/>
      <c r="H242" s="12"/>
      <c r="I242" s="12"/>
      <c r="J242" s="12"/>
      <c r="K242" s="12"/>
      <c r="L242" s="12"/>
      <c r="M242" s="12"/>
      <c r="N242" s="12"/>
      <c r="O242" s="14" t="str">
        <f t="shared" si="10"/>
        <v/>
      </c>
      <c r="P242" s="12"/>
      <c r="Q242" s="8"/>
      <c r="R242" s="8"/>
      <c r="S242" s="8"/>
      <c r="T242" s="7" t="str">
        <f t="shared" si="11"/>
        <v/>
      </c>
    </row>
    <row r="243" spans="1:20">
      <c r="A243" s="7" t="str">
        <f t="shared" si="9"/>
        <v/>
      </c>
      <c r="B243" s="16"/>
      <c r="C243" s="16"/>
      <c r="D243" s="12"/>
      <c r="E243" s="16"/>
      <c r="F243" s="16"/>
      <c r="G243" s="12"/>
      <c r="H243" s="12"/>
      <c r="I243" s="12"/>
      <c r="J243" s="12"/>
      <c r="K243" s="12"/>
      <c r="L243" s="12"/>
      <c r="M243" s="12"/>
      <c r="N243" s="12"/>
      <c r="O243" s="14" t="str">
        <f t="shared" si="10"/>
        <v/>
      </c>
      <c r="P243" s="12"/>
      <c r="Q243" s="8"/>
      <c r="R243" s="8"/>
      <c r="S243" s="8"/>
      <c r="T243" s="7" t="str">
        <f t="shared" si="11"/>
        <v/>
      </c>
    </row>
    <row r="244" spans="1:20">
      <c r="A244" s="7" t="str">
        <f t="shared" si="9"/>
        <v/>
      </c>
      <c r="B244" s="16"/>
      <c r="C244" s="16"/>
      <c r="D244" s="12"/>
      <c r="E244" s="16"/>
      <c r="F244" s="16"/>
      <c r="G244" s="12"/>
      <c r="H244" s="12"/>
      <c r="I244" s="12"/>
      <c r="J244" s="12"/>
      <c r="K244" s="12"/>
      <c r="L244" s="12"/>
      <c r="M244" s="12"/>
      <c r="N244" s="12"/>
      <c r="O244" s="14" t="str">
        <f t="shared" si="10"/>
        <v/>
      </c>
      <c r="P244" s="12"/>
      <c r="Q244" s="8"/>
      <c r="R244" s="8"/>
      <c r="S244" s="8"/>
      <c r="T244" s="7" t="str">
        <f t="shared" si="11"/>
        <v/>
      </c>
    </row>
    <row r="245" spans="1:20">
      <c r="A245" s="7" t="str">
        <f t="shared" si="9"/>
        <v/>
      </c>
      <c r="B245" s="16"/>
      <c r="C245" s="16"/>
      <c r="D245" s="12"/>
      <c r="E245" s="16"/>
      <c r="F245" s="16"/>
      <c r="G245" s="12"/>
      <c r="H245" s="12"/>
      <c r="I245" s="12"/>
      <c r="J245" s="12"/>
      <c r="K245" s="12"/>
      <c r="L245" s="12"/>
      <c r="M245" s="12"/>
      <c r="N245" s="12"/>
      <c r="O245" s="14" t="str">
        <f t="shared" si="10"/>
        <v/>
      </c>
      <c r="P245" s="12"/>
      <c r="Q245" s="8"/>
      <c r="R245" s="8"/>
      <c r="S245" s="8"/>
      <c r="T245" s="7" t="str">
        <f t="shared" si="11"/>
        <v/>
      </c>
    </row>
    <row r="246" spans="1:20">
      <c r="A246" s="7" t="str">
        <f t="shared" si="9"/>
        <v/>
      </c>
      <c r="B246" s="16"/>
      <c r="C246" s="16"/>
      <c r="D246" s="12"/>
      <c r="E246" s="16"/>
      <c r="F246" s="16"/>
      <c r="G246" s="12"/>
      <c r="H246" s="12"/>
      <c r="I246" s="12"/>
      <c r="J246" s="12"/>
      <c r="K246" s="12"/>
      <c r="L246" s="12"/>
      <c r="M246" s="12"/>
      <c r="N246" s="12"/>
      <c r="O246" s="14" t="str">
        <f t="shared" si="10"/>
        <v/>
      </c>
      <c r="P246" s="12"/>
      <c r="Q246" s="8"/>
      <c r="R246" s="8"/>
      <c r="S246" s="8"/>
      <c r="T246" s="7" t="str">
        <f t="shared" si="11"/>
        <v/>
      </c>
    </row>
    <row r="247" spans="1:20">
      <c r="A247" s="7" t="str">
        <f t="shared" si="9"/>
        <v/>
      </c>
      <c r="B247" s="16"/>
      <c r="C247" s="16"/>
      <c r="D247" s="12"/>
      <c r="E247" s="16"/>
      <c r="F247" s="16"/>
      <c r="G247" s="12"/>
      <c r="H247" s="12"/>
      <c r="I247" s="12"/>
      <c r="J247" s="12"/>
      <c r="K247" s="12"/>
      <c r="L247" s="12"/>
      <c r="M247" s="12"/>
      <c r="N247" s="12"/>
      <c r="O247" s="14" t="str">
        <f t="shared" si="10"/>
        <v/>
      </c>
      <c r="P247" s="12"/>
      <c r="Q247" s="8"/>
      <c r="R247" s="8"/>
      <c r="S247" s="8"/>
      <c r="T247" s="7" t="str">
        <f t="shared" si="11"/>
        <v/>
      </c>
    </row>
    <row r="248" spans="1:20">
      <c r="A248" s="7" t="str">
        <f t="shared" si="9"/>
        <v/>
      </c>
      <c r="B248" s="16"/>
      <c r="C248" s="16"/>
      <c r="D248" s="12"/>
      <c r="E248" s="16"/>
      <c r="F248" s="16"/>
      <c r="G248" s="12"/>
      <c r="H248" s="12"/>
      <c r="I248" s="12"/>
      <c r="J248" s="12"/>
      <c r="K248" s="12"/>
      <c r="L248" s="12"/>
      <c r="M248" s="12"/>
      <c r="N248" s="12"/>
      <c r="O248" s="14" t="str">
        <f t="shared" si="10"/>
        <v/>
      </c>
      <c r="P248" s="12"/>
      <c r="Q248" s="8"/>
      <c r="R248" s="8"/>
      <c r="S248" s="8"/>
      <c r="T248" s="7" t="str">
        <f t="shared" si="11"/>
        <v/>
      </c>
    </row>
    <row r="249" spans="1:20">
      <c r="A249" s="7" t="str">
        <f t="shared" si="9"/>
        <v/>
      </c>
      <c r="B249" s="16"/>
      <c r="C249" s="16"/>
      <c r="D249" s="12"/>
      <c r="E249" s="16"/>
      <c r="F249" s="16"/>
      <c r="G249" s="12"/>
      <c r="H249" s="12"/>
      <c r="I249" s="12"/>
      <c r="J249" s="12"/>
      <c r="K249" s="12"/>
      <c r="L249" s="12"/>
      <c r="M249" s="12"/>
      <c r="N249" s="12"/>
      <c r="O249" s="14" t="str">
        <f t="shared" si="10"/>
        <v/>
      </c>
      <c r="P249" s="12"/>
      <c r="Q249" s="8"/>
      <c r="R249" s="8"/>
      <c r="S249" s="8"/>
      <c r="T249" s="7" t="str">
        <f t="shared" si="11"/>
        <v/>
      </c>
    </row>
    <row r="250" spans="1:20">
      <c r="A250" s="7" t="str">
        <f t="shared" si="9"/>
        <v/>
      </c>
      <c r="B250" s="16"/>
      <c r="C250" s="16"/>
      <c r="D250" s="12"/>
      <c r="E250" s="16"/>
      <c r="F250" s="16"/>
      <c r="G250" s="12"/>
      <c r="H250" s="12"/>
      <c r="I250" s="12"/>
      <c r="J250" s="12"/>
      <c r="K250" s="12"/>
      <c r="L250" s="12"/>
      <c r="M250" s="12"/>
      <c r="N250" s="12"/>
      <c r="O250" s="14" t="str">
        <f t="shared" si="10"/>
        <v/>
      </c>
      <c r="P250" s="12"/>
      <c r="Q250" s="8"/>
      <c r="R250" s="8"/>
      <c r="S250" s="8"/>
      <c r="T250" s="7" t="str">
        <f t="shared" si="11"/>
        <v/>
      </c>
    </row>
    <row r="251" spans="1:20">
      <c r="A251" s="7" t="str">
        <f t="shared" si="9"/>
        <v/>
      </c>
      <c r="B251" s="16"/>
      <c r="C251" s="16"/>
      <c r="D251" s="12"/>
      <c r="E251" s="16"/>
      <c r="F251" s="16"/>
      <c r="G251" s="12"/>
      <c r="H251" s="12"/>
      <c r="I251" s="12"/>
      <c r="J251" s="12"/>
      <c r="K251" s="12"/>
      <c r="L251" s="12"/>
      <c r="M251" s="12"/>
      <c r="N251" s="12"/>
      <c r="O251" s="14" t="str">
        <f t="shared" si="10"/>
        <v/>
      </c>
      <c r="P251" s="12"/>
      <c r="Q251" s="8"/>
      <c r="R251" s="8"/>
      <c r="S251" s="8"/>
      <c r="T251" s="7" t="str">
        <f t="shared" si="11"/>
        <v/>
      </c>
    </row>
    <row r="252" spans="1:20">
      <c r="A252" s="7" t="str">
        <f t="shared" si="9"/>
        <v/>
      </c>
      <c r="B252" s="16"/>
      <c r="C252" s="16"/>
      <c r="D252" s="12"/>
      <c r="E252" s="16"/>
      <c r="F252" s="16"/>
      <c r="G252" s="12"/>
      <c r="H252" s="12"/>
      <c r="I252" s="12"/>
      <c r="J252" s="12"/>
      <c r="K252" s="12"/>
      <c r="L252" s="12"/>
      <c r="M252" s="12"/>
      <c r="N252" s="12"/>
      <c r="O252" s="14" t="str">
        <f t="shared" si="10"/>
        <v/>
      </c>
      <c r="P252" s="12"/>
      <c r="Q252" s="8"/>
      <c r="R252" s="8"/>
      <c r="S252" s="8"/>
      <c r="T252" s="7" t="str">
        <f t="shared" si="11"/>
        <v/>
      </c>
    </row>
    <row r="253" spans="1:20">
      <c r="A253" s="7" t="str">
        <f t="shared" si="9"/>
        <v/>
      </c>
      <c r="B253" s="16"/>
      <c r="C253" s="16"/>
      <c r="D253" s="12"/>
      <c r="E253" s="16"/>
      <c r="F253" s="16"/>
      <c r="G253" s="12"/>
      <c r="H253" s="12"/>
      <c r="I253" s="12"/>
      <c r="J253" s="12"/>
      <c r="K253" s="12"/>
      <c r="L253" s="12"/>
      <c r="M253" s="12"/>
      <c r="N253" s="12"/>
      <c r="O253" s="14" t="str">
        <f t="shared" si="10"/>
        <v/>
      </c>
      <c r="P253" s="12"/>
      <c r="Q253" s="8"/>
      <c r="R253" s="8"/>
      <c r="S253" s="8"/>
      <c r="T253" s="7" t="str">
        <f t="shared" si="11"/>
        <v/>
      </c>
    </row>
    <row r="254" spans="1:20">
      <c r="A254" s="7" t="str">
        <f t="shared" si="9"/>
        <v/>
      </c>
      <c r="B254" s="16"/>
      <c r="C254" s="16"/>
      <c r="D254" s="12"/>
      <c r="E254" s="16"/>
      <c r="F254" s="16"/>
      <c r="G254" s="12"/>
      <c r="H254" s="12"/>
      <c r="I254" s="12"/>
      <c r="J254" s="12"/>
      <c r="K254" s="12"/>
      <c r="L254" s="12"/>
      <c r="M254" s="12"/>
      <c r="N254" s="12"/>
      <c r="O254" s="14" t="str">
        <f t="shared" si="10"/>
        <v/>
      </c>
      <c r="P254" s="12"/>
      <c r="Q254" s="8"/>
      <c r="R254" s="8"/>
      <c r="S254" s="8"/>
      <c r="T254" s="7" t="str">
        <f t="shared" si="11"/>
        <v/>
      </c>
    </row>
    <row r="255" spans="1:20">
      <c r="A255" s="7" t="str">
        <f t="shared" si="9"/>
        <v/>
      </c>
      <c r="B255" s="16"/>
      <c r="C255" s="16"/>
      <c r="D255" s="12"/>
      <c r="E255" s="16"/>
      <c r="F255" s="16"/>
      <c r="G255" s="12"/>
      <c r="H255" s="12"/>
      <c r="I255" s="12"/>
      <c r="J255" s="12"/>
      <c r="K255" s="12"/>
      <c r="L255" s="12"/>
      <c r="M255" s="12"/>
      <c r="N255" s="12"/>
      <c r="O255" s="14" t="str">
        <f t="shared" si="10"/>
        <v/>
      </c>
      <c r="P255" s="12"/>
      <c r="Q255" s="8"/>
      <c r="R255" s="8"/>
      <c r="S255" s="8"/>
      <c r="T255" s="7" t="str">
        <f t="shared" si="11"/>
        <v/>
      </c>
    </row>
    <row r="256" spans="1:20">
      <c r="A256" s="7" t="str">
        <f t="shared" si="9"/>
        <v/>
      </c>
      <c r="B256" s="16"/>
      <c r="C256" s="16"/>
      <c r="D256" s="12"/>
      <c r="E256" s="16"/>
      <c r="F256" s="16"/>
      <c r="G256" s="12"/>
      <c r="H256" s="12"/>
      <c r="I256" s="12"/>
      <c r="J256" s="12"/>
      <c r="K256" s="12"/>
      <c r="L256" s="12"/>
      <c r="M256" s="12"/>
      <c r="N256" s="12"/>
      <c r="O256" s="14" t="str">
        <f t="shared" si="10"/>
        <v/>
      </c>
      <c r="P256" s="12"/>
      <c r="Q256" s="8"/>
      <c r="R256" s="8"/>
      <c r="S256" s="8"/>
      <c r="T256" s="7" t="str">
        <f t="shared" si="11"/>
        <v/>
      </c>
    </row>
    <row r="257" spans="1:20">
      <c r="A257" s="7" t="str">
        <f t="shared" si="9"/>
        <v/>
      </c>
      <c r="B257" s="16"/>
      <c r="C257" s="16"/>
      <c r="D257" s="12"/>
      <c r="E257" s="16"/>
      <c r="F257" s="16"/>
      <c r="G257" s="12"/>
      <c r="H257" s="12"/>
      <c r="I257" s="12"/>
      <c r="J257" s="12"/>
      <c r="K257" s="12"/>
      <c r="L257" s="12"/>
      <c r="M257" s="12"/>
      <c r="N257" s="12"/>
      <c r="O257" s="14" t="str">
        <f t="shared" si="10"/>
        <v/>
      </c>
      <c r="P257" s="12"/>
      <c r="Q257" s="8"/>
      <c r="R257" s="8"/>
      <c r="S257" s="8"/>
      <c r="T257" s="7" t="str">
        <f t="shared" si="11"/>
        <v/>
      </c>
    </row>
    <row r="258" spans="1:20">
      <c r="A258" s="7" t="str">
        <f t="shared" si="9"/>
        <v/>
      </c>
      <c r="B258" s="16"/>
      <c r="C258" s="16"/>
      <c r="D258" s="12"/>
      <c r="E258" s="16"/>
      <c r="F258" s="16"/>
      <c r="G258" s="12"/>
      <c r="H258" s="12"/>
      <c r="I258" s="12"/>
      <c r="J258" s="12"/>
      <c r="K258" s="12"/>
      <c r="L258" s="12"/>
      <c r="M258" s="12"/>
      <c r="N258" s="12"/>
      <c r="O258" s="14" t="str">
        <f t="shared" si="10"/>
        <v/>
      </c>
      <c r="P258" s="12"/>
      <c r="Q258" s="8"/>
      <c r="R258" s="8"/>
      <c r="S258" s="8"/>
      <c r="T258" s="7" t="str">
        <f t="shared" si="11"/>
        <v/>
      </c>
    </row>
    <row r="259" spans="1:20">
      <c r="A259" s="7" t="str">
        <f t="shared" si="9"/>
        <v/>
      </c>
      <c r="B259" s="16"/>
      <c r="C259" s="16"/>
      <c r="D259" s="12"/>
      <c r="E259" s="16"/>
      <c r="F259" s="16"/>
      <c r="G259" s="12"/>
      <c r="H259" s="12"/>
      <c r="I259" s="12"/>
      <c r="J259" s="12"/>
      <c r="K259" s="12"/>
      <c r="L259" s="12"/>
      <c r="M259" s="12"/>
      <c r="N259" s="12"/>
      <c r="O259" s="14" t="str">
        <f t="shared" si="10"/>
        <v/>
      </c>
      <c r="P259" s="12"/>
      <c r="Q259" s="8"/>
      <c r="R259" s="8"/>
      <c r="S259" s="8"/>
      <c r="T259" s="7" t="str">
        <f t="shared" si="11"/>
        <v/>
      </c>
    </row>
    <row r="260" spans="1:20">
      <c r="A260" s="7" t="str">
        <f t="shared" si="9"/>
        <v/>
      </c>
      <c r="B260" s="16"/>
      <c r="C260" s="16"/>
      <c r="D260" s="12"/>
      <c r="E260" s="16"/>
      <c r="F260" s="16"/>
      <c r="G260" s="12"/>
      <c r="H260" s="12"/>
      <c r="I260" s="12"/>
      <c r="J260" s="12"/>
      <c r="K260" s="12"/>
      <c r="L260" s="12"/>
      <c r="M260" s="12"/>
      <c r="N260" s="12"/>
      <c r="O260" s="14" t="str">
        <f t="shared" si="10"/>
        <v/>
      </c>
      <c r="P260" s="12"/>
      <c r="Q260" s="8"/>
      <c r="R260" s="8"/>
      <c r="S260" s="8"/>
      <c r="T260" s="7" t="str">
        <f t="shared" si="11"/>
        <v/>
      </c>
    </row>
    <row r="261" spans="1:20">
      <c r="A261" s="7" t="str">
        <f t="shared" si="9"/>
        <v/>
      </c>
      <c r="B261" s="16"/>
      <c r="C261" s="16"/>
      <c r="D261" s="12"/>
      <c r="E261" s="16"/>
      <c r="F261" s="16"/>
      <c r="G261" s="12"/>
      <c r="H261" s="12"/>
      <c r="I261" s="12"/>
      <c r="J261" s="12"/>
      <c r="K261" s="12"/>
      <c r="L261" s="12"/>
      <c r="M261" s="12"/>
      <c r="N261" s="12"/>
      <c r="O261" s="14" t="str">
        <f t="shared" si="10"/>
        <v/>
      </c>
      <c r="P261" s="12"/>
      <c r="Q261" s="8"/>
      <c r="R261" s="8"/>
      <c r="S261" s="8"/>
      <c r="T261" s="7" t="str">
        <f t="shared" si="11"/>
        <v/>
      </c>
    </row>
    <row r="262" spans="1:20">
      <c r="A262" s="7" t="str">
        <f t="shared" si="9"/>
        <v/>
      </c>
      <c r="B262" s="16"/>
      <c r="C262" s="16"/>
      <c r="D262" s="12"/>
      <c r="E262" s="16"/>
      <c r="F262" s="16"/>
      <c r="G262" s="12"/>
      <c r="H262" s="12"/>
      <c r="I262" s="12"/>
      <c r="J262" s="12"/>
      <c r="K262" s="12"/>
      <c r="L262" s="12"/>
      <c r="M262" s="12"/>
      <c r="N262" s="12"/>
      <c r="O262" s="14" t="str">
        <f t="shared" si="10"/>
        <v/>
      </c>
      <c r="P262" s="12"/>
      <c r="Q262" s="8"/>
      <c r="R262" s="8"/>
      <c r="S262" s="8"/>
      <c r="T262" s="7" t="str">
        <f t="shared" si="11"/>
        <v/>
      </c>
    </row>
    <row r="263" spans="1:20">
      <c r="A263" s="7" t="str">
        <f t="shared" ref="A263:A326" si="12">IF(OR(B263="",E263=""),"",ROW()-6)</f>
        <v/>
      </c>
      <c r="B263" s="16"/>
      <c r="C263" s="16"/>
      <c r="D263" s="12"/>
      <c r="E263" s="16"/>
      <c r="F263" s="16"/>
      <c r="G263" s="12"/>
      <c r="H263" s="12"/>
      <c r="I263" s="12"/>
      <c r="J263" s="12"/>
      <c r="K263" s="12"/>
      <c r="L263" s="12"/>
      <c r="M263" s="12"/>
      <c r="N263" s="12"/>
      <c r="O263" s="14" t="str">
        <f t="shared" ref="O263:O326" si="13">IF(OR(M263="",N263="",N263=0),"",M263/N263)</f>
        <v/>
      </c>
      <c r="P263" s="12"/>
      <c r="Q263" s="8"/>
      <c r="R263" s="8"/>
      <c r="S263" s="8"/>
      <c r="T263" s="7" t="str">
        <f t="shared" ref="T263:T306" si="14">IF(OR(B263="",E263=""),"",IF(AND(B263=INT(B263),C263=INT(C263),E263=INT(E263),OR(F263="",F263=INT(F263)),B263&gt;=9,B263&lt;=23,C263&gt;=3,C263&lt;=B263,E263&gt;=-7,E263&lt;=40,G263&gt;=0,G263&lt;=100,H263&gt;=45,H263&lt;=58,I263&gt;=68,I263&lt;=85,J263&gt;=25,J263&lt;=100,M263&gt;0,N263&gt;0,P263=0),"OK","BŁĄD"))</f>
        <v/>
      </c>
    </row>
    <row r="264" spans="1:20">
      <c r="A264" s="7" t="str">
        <f t="shared" si="12"/>
        <v/>
      </c>
      <c r="B264" s="16"/>
      <c r="C264" s="16"/>
      <c r="D264" s="12"/>
      <c r="E264" s="16"/>
      <c r="F264" s="16"/>
      <c r="G264" s="12"/>
      <c r="H264" s="12"/>
      <c r="I264" s="12"/>
      <c r="J264" s="12"/>
      <c r="K264" s="12"/>
      <c r="L264" s="12"/>
      <c r="M264" s="12"/>
      <c r="N264" s="12"/>
      <c r="O264" s="14" t="str">
        <f t="shared" si="13"/>
        <v/>
      </c>
      <c r="P264" s="12"/>
      <c r="Q264" s="8"/>
      <c r="R264" s="8"/>
      <c r="S264" s="8"/>
      <c r="T264" s="7" t="str">
        <f t="shared" si="14"/>
        <v/>
      </c>
    </row>
    <row r="265" spans="1:20">
      <c r="A265" s="7" t="str">
        <f t="shared" si="12"/>
        <v/>
      </c>
      <c r="B265" s="16"/>
      <c r="C265" s="16"/>
      <c r="D265" s="12"/>
      <c r="E265" s="16"/>
      <c r="F265" s="16"/>
      <c r="G265" s="12"/>
      <c r="H265" s="12"/>
      <c r="I265" s="12"/>
      <c r="J265" s="12"/>
      <c r="K265" s="12"/>
      <c r="L265" s="12"/>
      <c r="M265" s="12"/>
      <c r="N265" s="12"/>
      <c r="O265" s="14" t="str">
        <f t="shared" si="13"/>
        <v/>
      </c>
      <c r="P265" s="12"/>
      <c r="Q265" s="8"/>
      <c r="R265" s="8"/>
      <c r="S265" s="8"/>
      <c r="T265" s="7" t="str">
        <f t="shared" si="14"/>
        <v/>
      </c>
    </row>
    <row r="266" spans="1:20">
      <c r="A266" s="7" t="str">
        <f t="shared" si="12"/>
        <v/>
      </c>
      <c r="B266" s="16"/>
      <c r="C266" s="16"/>
      <c r="D266" s="12"/>
      <c r="E266" s="16"/>
      <c r="F266" s="16"/>
      <c r="G266" s="12"/>
      <c r="H266" s="12"/>
      <c r="I266" s="12"/>
      <c r="J266" s="12"/>
      <c r="K266" s="12"/>
      <c r="L266" s="12"/>
      <c r="M266" s="12"/>
      <c r="N266" s="12"/>
      <c r="O266" s="14" t="str">
        <f t="shared" si="13"/>
        <v/>
      </c>
      <c r="P266" s="12"/>
      <c r="Q266" s="8"/>
      <c r="R266" s="8"/>
      <c r="S266" s="8"/>
      <c r="T266" s="7" t="str">
        <f t="shared" si="14"/>
        <v/>
      </c>
    </row>
    <row r="267" spans="1:20">
      <c r="A267" s="7" t="str">
        <f t="shared" si="12"/>
        <v/>
      </c>
      <c r="B267" s="16"/>
      <c r="C267" s="16"/>
      <c r="D267" s="12"/>
      <c r="E267" s="16"/>
      <c r="F267" s="16"/>
      <c r="G267" s="12"/>
      <c r="H267" s="12"/>
      <c r="I267" s="12"/>
      <c r="J267" s="12"/>
      <c r="K267" s="12"/>
      <c r="L267" s="12"/>
      <c r="M267" s="12"/>
      <c r="N267" s="12"/>
      <c r="O267" s="14" t="str">
        <f t="shared" si="13"/>
        <v/>
      </c>
      <c r="P267" s="12"/>
      <c r="Q267" s="8"/>
      <c r="R267" s="8"/>
      <c r="S267" s="8"/>
      <c r="T267" s="7" t="str">
        <f t="shared" si="14"/>
        <v/>
      </c>
    </row>
    <row r="268" spans="1:20">
      <c r="A268" s="7" t="str">
        <f t="shared" si="12"/>
        <v/>
      </c>
      <c r="B268" s="16"/>
      <c r="C268" s="16"/>
      <c r="D268" s="12"/>
      <c r="E268" s="16"/>
      <c r="F268" s="16"/>
      <c r="G268" s="12"/>
      <c r="H268" s="12"/>
      <c r="I268" s="12"/>
      <c r="J268" s="12"/>
      <c r="K268" s="12"/>
      <c r="L268" s="12"/>
      <c r="M268" s="12"/>
      <c r="N268" s="12"/>
      <c r="O268" s="14" t="str">
        <f t="shared" si="13"/>
        <v/>
      </c>
      <c r="P268" s="12"/>
      <c r="Q268" s="8"/>
      <c r="R268" s="8"/>
      <c r="S268" s="8"/>
      <c r="T268" s="7" t="str">
        <f t="shared" si="14"/>
        <v/>
      </c>
    </row>
    <row r="269" spans="1:20">
      <c r="A269" s="7" t="str">
        <f t="shared" si="12"/>
        <v/>
      </c>
      <c r="B269" s="16"/>
      <c r="C269" s="16"/>
      <c r="D269" s="12"/>
      <c r="E269" s="16"/>
      <c r="F269" s="16"/>
      <c r="G269" s="12"/>
      <c r="H269" s="12"/>
      <c r="I269" s="12"/>
      <c r="J269" s="12"/>
      <c r="K269" s="12"/>
      <c r="L269" s="12"/>
      <c r="M269" s="12"/>
      <c r="N269" s="12"/>
      <c r="O269" s="14" t="str">
        <f t="shared" si="13"/>
        <v/>
      </c>
      <c r="P269" s="12"/>
      <c r="Q269" s="8"/>
      <c r="R269" s="8"/>
      <c r="S269" s="8"/>
      <c r="T269" s="7" t="str">
        <f t="shared" si="14"/>
        <v/>
      </c>
    </row>
    <row r="270" spans="1:20">
      <c r="A270" s="7" t="str">
        <f t="shared" si="12"/>
        <v/>
      </c>
      <c r="B270" s="16"/>
      <c r="C270" s="16"/>
      <c r="D270" s="12"/>
      <c r="E270" s="16"/>
      <c r="F270" s="16"/>
      <c r="G270" s="12"/>
      <c r="H270" s="12"/>
      <c r="I270" s="12"/>
      <c r="J270" s="12"/>
      <c r="K270" s="12"/>
      <c r="L270" s="12"/>
      <c r="M270" s="12"/>
      <c r="N270" s="12"/>
      <c r="O270" s="14" t="str">
        <f t="shared" si="13"/>
        <v/>
      </c>
      <c r="P270" s="12"/>
      <c r="Q270" s="8"/>
      <c r="R270" s="8"/>
      <c r="S270" s="8"/>
      <c r="T270" s="7" t="str">
        <f t="shared" si="14"/>
        <v/>
      </c>
    </row>
    <row r="271" spans="1:20">
      <c r="A271" s="7" t="str">
        <f t="shared" si="12"/>
        <v/>
      </c>
      <c r="B271" s="16"/>
      <c r="C271" s="16"/>
      <c r="D271" s="12"/>
      <c r="E271" s="16"/>
      <c r="F271" s="16"/>
      <c r="G271" s="12"/>
      <c r="H271" s="12"/>
      <c r="I271" s="12"/>
      <c r="J271" s="12"/>
      <c r="K271" s="12"/>
      <c r="L271" s="12"/>
      <c r="M271" s="12"/>
      <c r="N271" s="12"/>
      <c r="O271" s="14" t="str">
        <f t="shared" si="13"/>
        <v/>
      </c>
      <c r="P271" s="12"/>
      <c r="Q271" s="8"/>
      <c r="R271" s="8"/>
      <c r="S271" s="8"/>
      <c r="T271" s="7" t="str">
        <f t="shared" si="14"/>
        <v/>
      </c>
    </row>
    <row r="272" spans="1:20">
      <c r="A272" s="7" t="str">
        <f t="shared" si="12"/>
        <v/>
      </c>
      <c r="B272" s="16"/>
      <c r="C272" s="16"/>
      <c r="D272" s="12"/>
      <c r="E272" s="16"/>
      <c r="F272" s="16"/>
      <c r="G272" s="12"/>
      <c r="H272" s="12"/>
      <c r="I272" s="12"/>
      <c r="J272" s="12"/>
      <c r="K272" s="12"/>
      <c r="L272" s="12"/>
      <c r="M272" s="12"/>
      <c r="N272" s="12"/>
      <c r="O272" s="14" t="str">
        <f t="shared" si="13"/>
        <v/>
      </c>
      <c r="P272" s="12"/>
      <c r="Q272" s="8"/>
      <c r="R272" s="8"/>
      <c r="S272" s="8"/>
      <c r="T272" s="7" t="str">
        <f t="shared" si="14"/>
        <v/>
      </c>
    </row>
    <row r="273" spans="1:20">
      <c r="A273" s="7" t="str">
        <f t="shared" si="12"/>
        <v/>
      </c>
      <c r="B273" s="16"/>
      <c r="C273" s="16"/>
      <c r="D273" s="12"/>
      <c r="E273" s="16"/>
      <c r="F273" s="16"/>
      <c r="G273" s="12"/>
      <c r="H273" s="12"/>
      <c r="I273" s="12"/>
      <c r="J273" s="12"/>
      <c r="K273" s="12"/>
      <c r="L273" s="12"/>
      <c r="M273" s="12"/>
      <c r="N273" s="12"/>
      <c r="O273" s="14" t="str">
        <f t="shared" si="13"/>
        <v/>
      </c>
      <c r="P273" s="12"/>
      <c r="Q273" s="8"/>
      <c r="R273" s="8"/>
      <c r="S273" s="8"/>
      <c r="T273" s="7" t="str">
        <f t="shared" si="14"/>
        <v/>
      </c>
    </row>
    <row r="274" spans="1:20">
      <c r="A274" s="7" t="str">
        <f t="shared" si="12"/>
        <v/>
      </c>
      <c r="B274" s="16"/>
      <c r="C274" s="16"/>
      <c r="D274" s="12"/>
      <c r="E274" s="16"/>
      <c r="F274" s="16"/>
      <c r="G274" s="12"/>
      <c r="H274" s="12"/>
      <c r="I274" s="12"/>
      <c r="J274" s="12"/>
      <c r="K274" s="12"/>
      <c r="L274" s="12"/>
      <c r="M274" s="12"/>
      <c r="N274" s="12"/>
      <c r="O274" s="14" t="str">
        <f t="shared" si="13"/>
        <v/>
      </c>
      <c r="P274" s="12"/>
      <c r="Q274" s="8"/>
      <c r="R274" s="8"/>
      <c r="S274" s="8"/>
      <c r="T274" s="7" t="str">
        <f t="shared" si="14"/>
        <v/>
      </c>
    </row>
    <row r="275" spans="1:20">
      <c r="A275" s="7" t="str">
        <f t="shared" si="12"/>
        <v/>
      </c>
      <c r="B275" s="16"/>
      <c r="C275" s="16"/>
      <c r="D275" s="12"/>
      <c r="E275" s="16"/>
      <c r="F275" s="16"/>
      <c r="G275" s="12"/>
      <c r="H275" s="12"/>
      <c r="I275" s="12"/>
      <c r="J275" s="12"/>
      <c r="K275" s="12"/>
      <c r="L275" s="12"/>
      <c r="M275" s="12"/>
      <c r="N275" s="12"/>
      <c r="O275" s="14" t="str">
        <f t="shared" si="13"/>
        <v/>
      </c>
      <c r="P275" s="12"/>
      <c r="Q275" s="8"/>
      <c r="R275" s="8"/>
      <c r="S275" s="8"/>
      <c r="T275" s="7" t="str">
        <f t="shared" si="14"/>
        <v/>
      </c>
    </row>
    <row r="276" spans="1:20">
      <c r="A276" s="7" t="str">
        <f t="shared" si="12"/>
        <v/>
      </c>
      <c r="B276" s="16"/>
      <c r="C276" s="16"/>
      <c r="D276" s="12"/>
      <c r="E276" s="16"/>
      <c r="F276" s="16"/>
      <c r="G276" s="12"/>
      <c r="H276" s="12"/>
      <c r="I276" s="12"/>
      <c r="J276" s="12"/>
      <c r="K276" s="12"/>
      <c r="L276" s="12"/>
      <c r="M276" s="12"/>
      <c r="N276" s="12"/>
      <c r="O276" s="14" t="str">
        <f t="shared" si="13"/>
        <v/>
      </c>
      <c r="P276" s="12"/>
      <c r="Q276" s="8"/>
      <c r="R276" s="8"/>
      <c r="S276" s="8"/>
      <c r="T276" s="7" t="str">
        <f t="shared" si="14"/>
        <v/>
      </c>
    </row>
    <row r="277" spans="1:20">
      <c r="A277" s="7" t="str">
        <f t="shared" si="12"/>
        <v/>
      </c>
      <c r="B277" s="16"/>
      <c r="C277" s="16"/>
      <c r="D277" s="12"/>
      <c r="E277" s="16"/>
      <c r="F277" s="16"/>
      <c r="G277" s="12"/>
      <c r="H277" s="12"/>
      <c r="I277" s="12"/>
      <c r="J277" s="12"/>
      <c r="K277" s="12"/>
      <c r="L277" s="12"/>
      <c r="M277" s="12"/>
      <c r="N277" s="12"/>
      <c r="O277" s="14" t="str">
        <f t="shared" si="13"/>
        <v/>
      </c>
      <c r="P277" s="12"/>
      <c r="Q277" s="8"/>
      <c r="R277" s="8"/>
      <c r="S277" s="8"/>
      <c r="T277" s="7" t="str">
        <f t="shared" si="14"/>
        <v/>
      </c>
    </row>
    <row r="278" spans="1:20">
      <c r="A278" s="7" t="str">
        <f t="shared" si="12"/>
        <v/>
      </c>
      <c r="B278" s="16"/>
      <c r="C278" s="16"/>
      <c r="D278" s="12"/>
      <c r="E278" s="16"/>
      <c r="F278" s="16"/>
      <c r="G278" s="12"/>
      <c r="H278" s="12"/>
      <c r="I278" s="12"/>
      <c r="J278" s="12"/>
      <c r="K278" s="12"/>
      <c r="L278" s="12"/>
      <c r="M278" s="12"/>
      <c r="N278" s="12"/>
      <c r="O278" s="14" t="str">
        <f t="shared" si="13"/>
        <v/>
      </c>
      <c r="P278" s="12"/>
      <c r="Q278" s="8"/>
      <c r="R278" s="8"/>
      <c r="S278" s="8"/>
      <c r="T278" s="7" t="str">
        <f t="shared" si="14"/>
        <v/>
      </c>
    </row>
    <row r="279" spans="1:20">
      <c r="A279" s="7" t="str">
        <f t="shared" si="12"/>
        <v/>
      </c>
      <c r="B279" s="16"/>
      <c r="C279" s="16"/>
      <c r="D279" s="12"/>
      <c r="E279" s="16"/>
      <c r="F279" s="16"/>
      <c r="G279" s="12"/>
      <c r="H279" s="12"/>
      <c r="I279" s="12"/>
      <c r="J279" s="12"/>
      <c r="K279" s="12"/>
      <c r="L279" s="12"/>
      <c r="M279" s="12"/>
      <c r="N279" s="12"/>
      <c r="O279" s="14" t="str">
        <f t="shared" si="13"/>
        <v/>
      </c>
      <c r="P279" s="12"/>
      <c r="Q279" s="8"/>
      <c r="R279" s="8"/>
      <c r="S279" s="8"/>
      <c r="T279" s="7" t="str">
        <f t="shared" si="14"/>
        <v/>
      </c>
    </row>
    <row r="280" spans="1:20">
      <c r="A280" s="7" t="str">
        <f t="shared" si="12"/>
        <v/>
      </c>
      <c r="B280" s="16"/>
      <c r="C280" s="16"/>
      <c r="D280" s="12"/>
      <c r="E280" s="16"/>
      <c r="F280" s="16"/>
      <c r="G280" s="12"/>
      <c r="H280" s="12"/>
      <c r="I280" s="12"/>
      <c r="J280" s="12"/>
      <c r="K280" s="12"/>
      <c r="L280" s="12"/>
      <c r="M280" s="12"/>
      <c r="N280" s="12"/>
      <c r="O280" s="14" t="str">
        <f t="shared" si="13"/>
        <v/>
      </c>
      <c r="P280" s="12"/>
      <c r="Q280" s="8"/>
      <c r="R280" s="8"/>
      <c r="S280" s="8"/>
      <c r="T280" s="7" t="str">
        <f t="shared" si="14"/>
        <v/>
      </c>
    </row>
    <row r="281" spans="1:20">
      <c r="A281" s="7" t="str">
        <f t="shared" si="12"/>
        <v/>
      </c>
      <c r="B281" s="16"/>
      <c r="C281" s="16"/>
      <c r="D281" s="12"/>
      <c r="E281" s="16"/>
      <c r="F281" s="16"/>
      <c r="G281" s="12"/>
      <c r="H281" s="12"/>
      <c r="I281" s="12"/>
      <c r="J281" s="12"/>
      <c r="K281" s="12"/>
      <c r="L281" s="12"/>
      <c r="M281" s="12"/>
      <c r="N281" s="12"/>
      <c r="O281" s="14" t="str">
        <f t="shared" si="13"/>
        <v/>
      </c>
      <c r="P281" s="12"/>
      <c r="Q281" s="8"/>
      <c r="R281" s="8"/>
      <c r="S281" s="8"/>
      <c r="T281" s="7" t="str">
        <f t="shared" si="14"/>
        <v/>
      </c>
    </row>
    <row r="282" spans="1:20">
      <c r="A282" s="7" t="str">
        <f t="shared" si="12"/>
        <v/>
      </c>
      <c r="B282" s="16"/>
      <c r="C282" s="16"/>
      <c r="D282" s="12"/>
      <c r="E282" s="16"/>
      <c r="F282" s="16"/>
      <c r="G282" s="12"/>
      <c r="H282" s="12"/>
      <c r="I282" s="12"/>
      <c r="J282" s="12"/>
      <c r="K282" s="12"/>
      <c r="L282" s="12"/>
      <c r="M282" s="12"/>
      <c r="N282" s="12"/>
      <c r="O282" s="14" t="str">
        <f t="shared" si="13"/>
        <v/>
      </c>
      <c r="P282" s="12"/>
      <c r="Q282" s="8"/>
      <c r="R282" s="8"/>
      <c r="S282" s="8"/>
      <c r="T282" s="7" t="str">
        <f t="shared" si="14"/>
        <v/>
      </c>
    </row>
    <row r="283" spans="1:20">
      <c r="A283" s="7" t="str">
        <f t="shared" si="12"/>
        <v/>
      </c>
      <c r="B283" s="16"/>
      <c r="C283" s="16"/>
      <c r="D283" s="12"/>
      <c r="E283" s="16"/>
      <c r="F283" s="16"/>
      <c r="G283" s="12"/>
      <c r="H283" s="12"/>
      <c r="I283" s="12"/>
      <c r="J283" s="12"/>
      <c r="K283" s="12"/>
      <c r="L283" s="12"/>
      <c r="M283" s="12"/>
      <c r="N283" s="12"/>
      <c r="O283" s="14" t="str">
        <f t="shared" si="13"/>
        <v/>
      </c>
      <c r="P283" s="12"/>
      <c r="Q283" s="8"/>
      <c r="R283" s="8"/>
      <c r="S283" s="8"/>
      <c r="T283" s="7" t="str">
        <f t="shared" si="14"/>
        <v/>
      </c>
    </row>
    <row r="284" spans="1:20">
      <c r="A284" s="7" t="str">
        <f t="shared" si="12"/>
        <v/>
      </c>
      <c r="B284" s="16"/>
      <c r="C284" s="16"/>
      <c r="D284" s="12"/>
      <c r="E284" s="16"/>
      <c r="F284" s="16"/>
      <c r="G284" s="12"/>
      <c r="H284" s="12"/>
      <c r="I284" s="12"/>
      <c r="J284" s="12"/>
      <c r="K284" s="12"/>
      <c r="L284" s="12"/>
      <c r="M284" s="12"/>
      <c r="N284" s="12"/>
      <c r="O284" s="14" t="str">
        <f t="shared" si="13"/>
        <v/>
      </c>
      <c r="P284" s="12"/>
      <c r="Q284" s="8"/>
      <c r="R284" s="8"/>
      <c r="S284" s="8"/>
      <c r="T284" s="7" t="str">
        <f t="shared" si="14"/>
        <v/>
      </c>
    </row>
    <row r="285" spans="1:20">
      <c r="A285" s="7" t="str">
        <f t="shared" si="12"/>
        <v/>
      </c>
      <c r="B285" s="16"/>
      <c r="C285" s="16"/>
      <c r="D285" s="12"/>
      <c r="E285" s="16"/>
      <c r="F285" s="16"/>
      <c r="G285" s="12"/>
      <c r="H285" s="12"/>
      <c r="I285" s="12"/>
      <c r="J285" s="12"/>
      <c r="K285" s="12"/>
      <c r="L285" s="12"/>
      <c r="M285" s="12"/>
      <c r="N285" s="12"/>
      <c r="O285" s="14" t="str">
        <f t="shared" si="13"/>
        <v/>
      </c>
      <c r="P285" s="12"/>
      <c r="Q285" s="8"/>
      <c r="R285" s="8"/>
      <c r="S285" s="8"/>
      <c r="T285" s="7" t="str">
        <f t="shared" si="14"/>
        <v/>
      </c>
    </row>
    <row r="286" spans="1:20">
      <c r="A286" s="7" t="str">
        <f t="shared" si="12"/>
        <v/>
      </c>
      <c r="B286" s="16"/>
      <c r="C286" s="16"/>
      <c r="D286" s="12"/>
      <c r="E286" s="16"/>
      <c r="F286" s="16"/>
      <c r="G286" s="12"/>
      <c r="H286" s="12"/>
      <c r="I286" s="12"/>
      <c r="J286" s="12"/>
      <c r="K286" s="12"/>
      <c r="L286" s="12"/>
      <c r="M286" s="12"/>
      <c r="N286" s="12"/>
      <c r="O286" s="14" t="str">
        <f t="shared" si="13"/>
        <v/>
      </c>
      <c r="P286" s="12"/>
      <c r="Q286" s="8"/>
      <c r="R286" s="8"/>
      <c r="S286" s="8"/>
      <c r="T286" s="7" t="str">
        <f t="shared" si="14"/>
        <v/>
      </c>
    </row>
    <row r="287" spans="1:20">
      <c r="A287" s="7" t="str">
        <f t="shared" si="12"/>
        <v/>
      </c>
      <c r="B287" s="16"/>
      <c r="C287" s="16"/>
      <c r="D287" s="12"/>
      <c r="E287" s="16"/>
      <c r="F287" s="16"/>
      <c r="G287" s="12"/>
      <c r="H287" s="12"/>
      <c r="I287" s="12"/>
      <c r="J287" s="12"/>
      <c r="K287" s="12"/>
      <c r="L287" s="12"/>
      <c r="M287" s="12"/>
      <c r="N287" s="12"/>
      <c r="O287" s="14" t="str">
        <f t="shared" si="13"/>
        <v/>
      </c>
      <c r="P287" s="12"/>
      <c r="Q287" s="8"/>
      <c r="R287" s="8"/>
      <c r="S287" s="8"/>
      <c r="T287" s="7" t="str">
        <f t="shared" si="14"/>
        <v/>
      </c>
    </row>
    <row r="288" spans="1:20">
      <c r="A288" s="7" t="str">
        <f t="shared" si="12"/>
        <v/>
      </c>
      <c r="B288" s="16"/>
      <c r="C288" s="16"/>
      <c r="D288" s="12"/>
      <c r="E288" s="16"/>
      <c r="F288" s="16"/>
      <c r="G288" s="12"/>
      <c r="H288" s="12"/>
      <c r="I288" s="12"/>
      <c r="J288" s="12"/>
      <c r="K288" s="12"/>
      <c r="L288" s="12"/>
      <c r="M288" s="12"/>
      <c r="N288" s="12"/>
      <c r="O288" s="14" t="str">
        <f t="shared" si="13"/>
        <v/>
      </c>
      <c r="P288" s="12"/>
      <c r="Q288" s="8"/>
      <c r="R288" s="8"/>
      <c r="S288" s="8"/>
      <c r="T288" s="7" t="str">
        <f t="shared" si="14"/>
        <v/>
      </c>
    </row>
    <row r="289" spans="1:20">
      <c r="A289" s="7" t="str">
        <f t="shared" si="12"/>
        <v/>
      </c>
      <c r="B289" s="16"/>
      <c r="C289" s="16"/>
      <c r="D289" s="12"/>
      <c r="E289" s="16"/>
      <c r="F289" s="16"/>
      <c r="G289" s="12"/>
      <c r="H289" s="12"/>
      <c r="I289" s="12"/>
      <c r="J289" s="12"/>
      <c r="K289" s="12"/>
      <c r="L289" s="12"/>
      <c r="M289" s="12"/>
      <c r="N289" s="12"/>
      <c r="O289" s="14" t="str">
        <f t="shared" si="13"/>
        <v/>
      </c>
      <c r="P289" s="12"/>
      <c r="Q289" s="8"/>
      <c r="R289" s="8"/>
      <c r="S289" s="8"/>
      <c r="T289" s="7" t="str">
        <f t="shared" si="14"/>
        <v/>
      </c>
    </row>
    <row r="290" spans="1:20">
      <c r="A290" s="7" t="str">
        <f t="shared" si="12"/>
        <v/>
      </c>
      <c r="B290" s="16"/>
      <c r="C290" s="16"/>
      <c r="D290" s="12"/>
      <c r="E290" s="16"/>
      <c r="F290" s="16"/>
      <c r="G290" s="12"/>
      <c r="H290" s="12"/>
      <c r="I290" s="12"/>
      <c r="J290" s="12"/>
      <c r="K290" s="12"/>
      <c r="L290" s="12"/>
      <c r="M290" s="12"/>
      <c r="N290" s="12"/>
      <c r="O290" s="14" t="str">
        <f t="shared" si="13"/>
        <v/>
      </c>
      <c r="P290" s="12"/>
      <c r="Q290" s="8"/>
      <c r="R290" s="8"/>
      <c r="S290" s="8"/>
      <c r="T290" s="7" t="str">
        <f t="shared" si="14"/>
        <v/>
      </c>
    </row>
    <row r="291" spans="1:20">
      <c r="A291" s="7" t="str">
        <f t="shared" si="12"/>
        <v/>
      </c>
      <c r="B291" s="16"/>
      <c r="C291" s="16"/>
      <c r="D291" s="12"/>
      <c r="E291" s="16"/>
      <c r="F291" s="16"/>
      <c r="G291" s="12"/>
      <c r="H291" s="12"/>
      <c r="I291" s="12"/>
      <c r="J291" s="12"/>
      <c r="K291" s="12"/>
      <c r="L291" s="12"/>
      <c r="M291" s="12"/>
      <c r="N291" s="12"/>
      <c r="O291" s="14" t="str">
        <f t="shared" si="13"/>
        <v/>
      </c>
      <c r="P291" s="12"/>
      <c r="Q291" s="8"/>
      <c r="R291" s="8"/>
      <c r="S291" s="8"/>
      <c r="T291" s="7" t="str">
        <f t="shared" si="14"/>
        <v/>
      </c>
    </row>
    <row r="292" spans="1:20">
      <c r="A292" s="7" t="str">
        <f t="shared" si="12"/>
        <v/>
      </c>
      <c r="B292" s="16"/>
      <c r="C292" s="16"/>
      <c r="D292" s="12"/>
      <c r="E292" s="16"/>
      <c r="F292" s="16"/>
      <c r="G292" s="12"/>
      <c r="H292" s="12"/>
      <c r="I292" s="12"/>
      <c r="J292" s="12"/>
      <c r="K292" s="12"/>
      <c r="L292" s="12"/>
      <c r="M292" s="12"/>
      <c r="N292" s="12"/>
      <c r="O292" s="14" t="str">
        <f t="shared" si="13"/>
        <v/>
      </c>
      <c r="P292" s="12"/>
      <c r="Q292" s="8"/>
      <c r="R292" s="8"/>
      <c r="S292" s="8"/>
      <c r="T292" s="7" t="str">
        <f t="shared" si="14"/>
        <v/>
      </c>
    </row>
    <row r="293" spans="1:20">
      <c r="A293" s="7" t="str">
        <f t="shared" si="12"/>
        <v/>
      </c>
      <c r="B293" s="16"/>
      <c r="C293" s="16"/>
      <c r="D293" s="12"/>
      <c r="E293" s="16"/>
      <c r="F293" s="16"/>
      <c r="G293" s="12"/>
      <c r="H293" s="12"/>
      <c r="I293" s="12"/>
      <c r="J293" s="12"/>
      <c r="K293" s="12"/>
      <c r="L293" s="12"/>
      <c r="M293" s="12"/>
      <c r="N293" s="12"/>
      <c r="O293" s="14" t="str">
        <f t="shared" si="13"/>
        <v/>
      </c>
      <c r="P293" s="12"/>
      <c r="Q293" s="8"/>
      <c r="R293" s="8"/>
      <c r="S293" s="8"/>
      <c r="T293" s="7" t="str">
        <f t="shared" si="14"/>
        <v/>
      </c>
    </row>
    <row r="294" spans="1:20">
      <c r="A294" s="7" t="str">
        <f t="shared" si="12"/>
        <v/>
      </c>
      <c r="B294" s="16"/>
      <c r="C294" s="16"/>
      <c r="D294" s="12"/>
      <c r="E294" s="16"/>
      <c r="F294" s="16"/>
      <c r="G294" s="12"/>
      <c r="H294" s="12"/>
      <c r="I294" s="12"/>
      <c r="J294" s="12"/>
      <c r="K294" s="12"/>
      <c r="L294" s="12"/>
      <c r="M294" s="12"/>
      <c r="N294" s="12"/>
      <c r="O294" s="14" t="str">
        <f t="shared" si="13"/>
        <v/>
      </c>
      <c r="P294" s="12"/>
      <c r="Q294" s="8"/>
      <c r="R294" s="8"/>
      <c r="S294" s="8"/>
      <c r="T294" s="7" t="str">
        <f t="shared" si="14"/>
        <v/>
      </c>
    </row>
    <row r="295" spans="1:20">
      <c r="A295" s="7" t="str">
        <f t="shared" si="12"/>
        <v/>
      </c>
      <c r="B295" s="16"/>
      <c r="C295" s="16"/>
      <c r="D295" s="12"/>
      <c r="E295" s="16"/>
      <c r="F295" s="16"/>
      <c r="G295" s="12"/>
      <c r="H295" s="12"/>
      <c r="I295" s="12"/>
      <c r="J295" s="12"/>
      <c r="K295" s="12"/>
      <c r="L295" s="12"/>
      <c r="M295" s="12"/>
      <c r="N295" s="12"/>
      <c r="O295" s="14" t="str">
        <f t="shared" si="13"/>
        <v/>
      </c>
      <c r="P295" s="12"/>
      <c r="Q295" s="8"/>
      <c r="R295" s="8"/>
      <c r="S295" s="8"/>
      <c r="T295" s="7" t="str">
        <f t="shared" si="14"/>
        <v/>
      </c>
    </row>
    <row r="296" spans="1:20">
      <c r="A296" s="7" t="str">
        <f t="shared" si="12"/>
        <v/>
      </c>
      <c r="B296" s="16"/>
      <c r="C296" s="16"/>
      <c r="D296" s="12"/>
      <c r="E296" s="16"/>
      <c r="F296" s="16"/>
      <c r="G296" s="12"/>
      <c r="H296" s="12"/>
      <c r="I296" s="12"/>
      <c r="J296" s="12"/>
      <c r="K296" s="12"/>
      <c r="L296" s="12"/>
      <c r="M296" s="12"/>
      <c r="N296" s="12"/>
      <c r="O296" s="14" t="str">
        <f t="shared" si="13"/>
        <v/>
      </c>
      <c r="P296" s="12"/>
      <c r="Q296" s="8"/>
      <c r="R296" s="8"/>
      <c r="S296" s="8"/>
      <c r="T296" s="7" t="str">
        <f t="shared" si="14"/>
        <v/>
      </c>
    </row>
    <row r="297" spans="1:20">
      <c r="A297" s="7" t="str">
        <f t="shared" si="12"/>
        <v/>
      </c>
      <c r="B297" s="16"/>
      <c r="C297" s="16"/>
      <c r="D297" s="12"/>
      <c r="E297" s="16"/>
      <c r="F297" s="16"/>
      <c r="G297" s="12"/>
      <c r="H297" s="12"/>
      <c r="I297" s="12"/>
      <c r="J297" s="12"/>
      <c r="K297" s="12"/>
      <c r="L297" s="12"/>
      <c r="M297" s="12"/>
      <c r="N297" s="12"/>
      <c r="O297" s="14" t="str">
        <f t="shared" si="13"/>
        <v/>
      </c>
      <c r="P297" s="12"/>
      <c r="Q297" s="8"/>
      <c r="R297" s="8"/>
      <c r="S297" s="8"/>
      <c r="T297" s="7" t="str">
        <f t="shared" si="14"/>
        <v/>
      </c>
    </row>
    <row r="298" spans="1:20">
      <c r="A298" s="7" t="str">
        <f t="shared" si="12"/>
        <v/>
      </c>
      <c r="B298" s="16"/>
      <c r="C298" s="16"/>
      <c r="D298" s="12"/>
      <c r="E298" s="16"/>
      <c r="F298" s="16"/>
      <c r="G298" s="12"/>
      <c r="H298" s="12"/>
      <c r="I298" s="12"/>
      <c r="J298" s="12"/>
      <c r="K298" s="12"/>
      <c r="L298" s="12"/>
      <c r="M298" s="12"/>
      <c r="N298" s="12"/>
      <c r="O298" s="14" t="str">
        <f t="shared" si="13"/>
        <v/>
      </c>
      <c r="P298" s="12"/>
      <c r="Q298" s="8"/>
      <c r="R298" s="8"/>
      <c r="S298" s="8"/>
      <c r="T298" s="7" t="str">
        <f t="shared" si="14"/>
        <v/>
      </c>
    </row>
    <row r="299" spans="1:20">
      <c r="A299" s="7" t="str">
        <f t="shared" si="12"/>
        <v/>
      </c>
      <c r="B299" s="16"/>
      <c r="C299" s="16"/>
      <c r="D299" s="12"/>
      <c r="E299" s="16"/>
      <c r="F299" s="16"/>
      <c r="G299" s="12"/>
      <c r="H299" s="12"/>
      <c r="I299" s="12"/>
      <c r="J299" s="12"/>
      <c r="K299" s="12"/>
      <c r="L299" s="12"/>
      <c r="M299" s="12"/>
      <c r="N299" s="12"/>
      <c r="O299" s="14" t="str">
        <f t="shared" si="13"/>
        <v/>
      </c>
      <c r="P299" s="12"/>
      <c r="Q299" s="8"/>
      <c r="R299" s="8"/>
      <c r="S299" s="8"/>
      <c r="T299" s="7" t="str">
        <f t="shared" si="14"/>
        <v/>
      </c>
    </row>
    <row r="300" spans="1:20">
      <c r="A300" s="7" t="str">
        <f t="shared" si="12"/>
        <v/>
      </c>
      <c r="B300" s="16"/>
      <c r="C300" s="16"/>
      <c r="D300" s="12"/>
      <c r="E300" s="16"/>
      <c r="F300" s="16"/>
      <c r="G300" s="12"/>
      <c r="H300" s="12"/>
      <c r="I300" s="12"/>
      <c r="J300" s="12"/>
      <c r="K300" s="12"/>
      <c r="L300" s="12"/>
      <c r="M300" s="12"/>
      <c r="N300" s="12"/>
      <c r="O300" s="14" t="str">
        <f t="shared" si="13"/>
        <v/>
      </c>
      <c r="P300" s="12"/>
      <c r="Q300" s="8"/>
      <c r="R300" s="8"/>
      <c r="S300" s="8"/>
      <c r="T300" s="7" t="str">
        <f t="shared" si="14"/>
        <v/>
      </c>
    </row>
    <row r="301" spans="1:20">
      <c r="A301" s="7" t="str">
        <f t="shared" si="12"/>
        <v/>
      </c>
      <c r="B301" s="16"/>
      <c r="C301" s="16"/>
      <c r="D301" s="12"/>
      <c r="E301" s="16"/>
      <c r="F301" s="16"/>
      <c r="G301" s="12"/>
      <c r="H301" s="12"/>
      <c r="I301" s="12"/>
      <c r="J301" s="12"/>
      <c r="K301" s="12"/>
      <c r="L301" s="12"/>
      <c r="M301" s="12"/>
      <c r="N301" s="12"/>
      <c r="O301" s="14" t="str">
        <f t="shared" si="13"/>
        <v/>
      </c>
      <c r="P301" s="12"/>
      <c r="Q301" s="8"/>
      <c r="R301" s="8"/>
      <c r="S301" s="8"/>
      <c r="T301" s="7" t="str">
        <f t="shared" si="14"/>
        <v/>
      </c>
    </row>
    <row r="302" spans="1:20">
      <c r="A302" s="7" t="str">
        <f t="shared" si="12"/>
        <v/>
      </c>
      <c r="B302" s="16"/>
      <c r="C302" s="16"/>
      <c r="D302" s="12"/>
      <c r="E302" s="16"/>
      <c r="F302" s="16"/>
      <c r="G302" s="12"/>
      <c r="H302" s="12"/>
      <c r="I302" s="12"/>
      <c r="J302" s="12"/>
      <c r="K302" s="12"/>
      <c r="L302" s="12"/>
      <c r="M302" s="12"/>
      <c r="N302" s="12"/>
      <c r="O302" s="14" t="str">
        <f t="shared" si="13"/>
        <v/>
      </c>
      <c r="P302" s="12"/>
      <c r="Q302" s="8"/>
      <c r="R302" s="8"/>
      <c r="S302" s="8"/>
      <c r="T302" s="7" t="str">
        <f t="shared" si="14"/>
        <v/>
      </c>
    </row>
    <row r="303" spans="1:20">
      <c r="A303" s="7" t="str">
        <f t="shared" si="12"/>
        <v/>
      </c>
      <c r="B303" s="16"/>
      <c r="C303" s="16"/>
      <c r="D303" s="12"/>
      <c r="E303" s="16"/>
      <c r="F303" s="16"/>
      <c r="G303" s="12"/>
      <c r="H303" s="12"/>
      <c r="I303" s="12"/>
      <c r="J303" s="12"/>
      <c r="K303" s="12"/>
      <c r="L303" s="12"/>
      <c r="M303" s="12"/>
      <c r="N303" s="12"/>
      <c r="O303" s="14" t="str">
        <f t="shared" si="13"/>
        <v/>
      </c>
      <c r="P303" s="12"/>
      <c r="Q303" s="8"/>
      <c r="R303" s="8"/>
      <c r="S303" s="8"/>
      <c r="T303" s="7" t="str">
        <f t="shared" si="14"/>
        <v/>
      </c>
    </row>
    <row r="304" spans="1:20">
      <c r="A304" s="7" t="str">
        <f t="shared" si="12"/>
        <v/>
      </c>
      <c r="B304" s="16"/>
      <c r="C304" s="16"/>
      <c r="D304" s="12"/>
      <c r="E304" s="16"/>
      <c r="F304" s="16"/>
      <c r="G304" s="12"/>
      <c r="H304" s="12"/>
      <c r="I304" s="12"/>
      <c r="J304" s="12"/>
      <c r="K304" s="12"/>
      <c r="L304" s="12"/>
      <c r="M304" s="12"/>
      <c r="N304" s="12"/>
      <c r="O304" s="14" t="str">
        <f t="shared" si="13"/>
        <v/>
      </c>
      <c r="P304" s="12"/>
      <c r="Q304" s="8"/>
      <c r="R304" s="8"/>
      <c r="S304" s="8"/>
      <c r="T304" s="7" t="str">
        <f t="shared" si="14"/>
        <v/>
      </c>
    </row>
    <row r="305" spans="1:20">
      <c r="A305" s="7" t="str">
        <f t="shared" si="12"/>
        <v/>
      </c>
      <c r="B305" s="16"/>
      <c r="C305" s="16"/>
      <c r="D305" s="12"/>
      <c r="E305" s="16"/>
      <c r="F305" s="16"/>
      <c r="G305" s="12"/>
      <c r="H305" s="12"/>
      <c r="I305" s="12"/>
      <c r="J305" s="12"/>
      <c r="K305" s="12"/>
      <c r="L305" s="12"/>
      <c r="M305" s="12"/>
      <c r="N305" s="12"/>
      <c r="O305" s="14" t="str">
        <f t="shared" si="13"/>
        <v/>
      </c>
      <c r="P305" s="12"/>
      <c r="Q305" s="8"/>
      <c r="R305" s="8"/>
      <c r="S305" s="8"/>
      <c r="T305" s="7" t="str">
        <f t="shared" si="14"/>
        <v/>
      </c>
    </row>
    <row r="306" spans="1:20">
      <c r="A306" s="7" t="str">
        <f t="shared" si="12"/>
        <v/>
      </c>
      <c r="B306" s="16"/>
      <c r="C306" s="16"/>
      <c r="D306" s="12"/>
      <c r="E306" s="16"/>
      <c r="F306" s="16"/>
      <c r="G306" s="12"/>
      <c r="H306" s="12"/>
      <c r="I306" s="12"/>
      <c r="J306" s="12"/>
      <c r="K306" s="12"/>
      <c r="L306" s="12"/>
      <c r="M306" s="12"/>
      <c r="N306" s="12"/>
      <c r="O306" s="14" t="str">
        <f t="shared" si="13"/>
        <v/>
      </c>
      <c r="P306" s="12"/>
      <c r="Q306" s="8"/>
      <c r="R306" s="8"/>
      <c r="S306" s="8"/>
      <c r="T306" s="7" t="str">
        <f t="shared" si="14"/>
        <v/>
      </c>
    </row>
  </sheetData>
  <mergeCells count="2">
    <mergeCell ref="A1:T2"/>
    <mergeCell ref="A3:T3"/>
  </mergeCells>
  <conditionalFormatting sqref="D4">
    <cfRule type="expression" dxfId="25" priority="1">
      <formula>D4="SPEŁNIA"</formula>
    </cfRule>
    <cfRule type="expression" dxfId="24" priority="2">
      <formula>D4="NIE SPEŁNIA"</formula>
    </cfRule>
    <cfRule type="expression" dxfId="23" priority="3">
      <formula>OR(D4="UZUPEŁNIJ",D4="BRAK MAPY",D4="WYMAGA UZUPEŁNIENIA")</formula>
    </cfRule>
  </conditionalFormatting>
  <conditionalFormatting sqref="T7:T306">
    <cfRule type="expression" dxfId="22" priority="4">
      <formula>T7="OK"</formula>
    </cfRule>
    <cfRule type="expression" dxfId="21" priority="5">
      <formula>T7="BŁĄD"</formula>
    </cfRule>
  </conditionalFormatting>
  <dataValidations count="10">
    <dataValidation type="whole" sqref="B7:B306" xr:uid="{00000000-0002-0000-0800-000000000000}">
      <formula1>9</formula1>
      <formula2>23</formula2>
    </dataValidation>
    <dataValidation type="whole" sqref="C7:C306" xr:uid="{00000000-0002-0000-0800-000001000000}">
      <formula1>3</formula1>
      <formula2>23</formula2>
    </dataValidation>
    <dataValidation type="whole" sqref="E7:E306" xr:uid="{00000000-0002-0000-0800-000002000000}">
      <formula1>-7</formula1>
      <formula2>40</formula2>
    </dataValidation>
    <dataValidation type="whole" sqref="F7:F306" xr:uid="{00000000-0002-0000-0800-000003000000}">
      <formula1>-50</formula1>
      <formula2>40</formula2>
    </dataValidation>
    <dataValidation type="whole" sqref="G7:G306" xr:uid="{00000000-0002-0000-0800-000004000000}">
      <formula1>0</formula1>
      <formula2>100</formula2>
    </dataValidation>
    <dataValidation type="decimal" sqref="D7:D306" xr:uid="{00000000-0002-0000-0800-000005000000}">
      <formula1>0</formula1>
      <formula2>308</formula2>
    </dataValidation>
    <dataValidation type="decimal" sqref="H7:I306" xr:uid="{00000000-0002-0000-0800-000006000000}">
      <formula1>0</formula1>
      <formula2>100</formula2>
    </dataValidation>
    <dataValidation type="decimal" sqref="J7:J306" xr:uid="{00000000-0002-0000-0800-000007000000}">
      <formula1>25</formula1>
      <formula2>100</formula2>
    </dataValidation>
    <dataValidation type="decimal" sqref="L7:N306" xr:uid="{00000000-0002-0000-0800-000008000000}">
      <formula1>0</formula1>
      <formula2>100000</formula2>
    </dataValidation>
    <dataValidation type="whole" sqref="P7:P306" xr:uid="{00000000-0002-0000-0800-000009000000}">
      <formula1>0</formula1>
      <formula2>0</formula2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8"/>
  <sheetViews>
    <sheetView topLeftCell="A10" workbookViewId="0">
      <selection sqref="A1:M2"/>
    </sheetView>
  </sheetViews>
  <sheetFormatPr defaultRowHeight="13.8"/>
  <cols>
    <col min="1" max="1" width="4" customWidth="1"/>
    <col min="2" max="2" width="42" customWidth="1"/>
    <col min="3" max="3" width="18" customWidth="1"/>
    <col min="4" max="9" width="13" customWidth="1"/>
    <col min="10" max="12" width="14" customWidth="1"/>
    <col min="13" max="13" width="28" customWidth="1"/>
  </cols>
  <sheetData>
    <row r="1" spans="1:13" ht="19.2" customHeight="1">
      <c r="A1" s="22" t="s">
        <v>484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19.2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>
      <c r="A3" s="19" t="s">
        <v>485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5" spans="1:13" ht="16.05" customHeight="1">
      <c r="A5" s="21" t="s">
        <v>486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ht="24" customHeight="1">
      <c r="A6" s="3" t="s">
        <v>3</v>
      </c>
      <c r="B6" s="3" t="s">
        <v>4</v>
      </c>
      <c r="C6" s="3" t="s">
        <v>5</v>
      </c>
      <c r="D6" s="3" t="s">
        <v>487</v>
      </c>
      <c r="E6" s="3" t="s">
        <v>488</v>
      </c>
      <c r="F6" s="3" t="s">
        <v>489</v>
      </c>
      <c r="G6" s="3" t="s">
        <v>490</v>
      </c>
      <c r="H6" s="3" t="s">
        <v>491</v>
      </c>
      <c r="I6" s="3" t="s">
        <v>492</v>
      </c>
      <c r="J6" s="3" t="s">
        <v>493</v>
      </c>
      <c r="K6" s="3" t="s">
        <v>494</v>
      </c>
      <c r="L6" s="3" t="s">
        <v>495</v>
      </c>
      <c r="M6" s="3" t="s">
        <v>496</v>
      </c>
    </row>
    <row r="7" spans="1:13" ht="28.8" customHeight="1">
      <c r="A7" s="2">
        <v>1</v>
      </c>
      <c r="B7" s="2" t="s">
        <v>497</v>
      </c>
      <c r="C7" s="2" t="s">
        <v>498</v>
      </c>
      <c r="D7" s="15">
        <v>20000</v>
      </c>
      <c r="E7" s="16">
        <v>21000</v>
      </c>
      <c r="F7" s="15">
        <v>22000</v>
      </c>
      <c r="G7" s="16">
        <v>23500</v>
      </c>
      <c r="H7" s="15">
        <v>42000</v>
      </c>
      <c r="I7" s="16">
        <v>44500</v>
      </c>
      <c r="J7" s="7" t="str">
        <f>IF(E7="","UZUPEŁNIJ",IF(E7&gt;=D7,"SPEŁNIA","NIE SPEŁNIA"))</f>
        <v>SPEŁNIA</v>
      </c>
      <c r="K7" s="7" t="str">
        <f>IF(G7="","UZUPEŁNIJ",IF(G7&gt;=F7,"SPEŁNIA","NIE SPEŁNIA"))</f>
        <v>SPEŁNIA</v>
      </c>
      <c r="L7" s="7" t="str">
        <f>IF(I7="","UZUPEŁNIJ",IF(I7&gt;=H7,"SPEŁNIA","NIE SPEŁNIA"))</f>
        <v>SPEŁNIA</v>
      </c>
      <c r="M7" s="1" t="s">
        <v>499</v>
      </c>
    </row>
    <row r="8" spans="1:13" ht="28.8" customHeight="1">
      <c r="A8" s="2">
        <v>2</v>
      </c>
      <c r="B8" s="2" t="s">
        <v>500</v>
      </c>
      <c r="C8" s="2" t="s">
        <v>501</v>
      </c>
      <c r="D8" s="15">
        <v>2650</v>
      </c>
      <c r="E8" s="16">
        <v>2160</v>
      </c>
      <c r="F8" s="15">
        <v>2500</v>
      </c>
      <c r="G8" s="16">
        <v>2330</v>
      </c>
      <c r="H8" s="15">
        <v>5150</v>
      </c>
      <c r="I8" s="16">
        <v>4490</v>
      </c>
      <c r="J8" s="7" t="str">
        <f>IF(E8="","UZUPEŁNIJ",IF(E8&lt;=D8,"SPEŁNIA","NIE SPEŁNIA"))</f>
        <v>SPEŁNIA</v>
      </c>
      <c r="K8" s="7" t="str">
        <f>IF(G8="","UZUPEŁNIJ",IF(G8&lt;=F8,"SPEŁNIA","NIE SPEŁNIA"))</f>
        <v>SPEŁNIA</v>
      </c>
      <c r="L8" s="7" t="str">
        <f>IF(I8="","UZUPEŁNIJ",IF(I8&lt;=H8,"SPEŁNIA","NIE SPEŁNIA"))</f>
        <v>SPEŁNIA</v>
      </c>
      <c r="M8" s="1" t="s">
        <v>502</v>
      </c>
    </row>
    <row r="9" spans="1:13" ht="28.8" customHeight="1">
      <c r="A9" s="2">
        <v>3</v>
      </c>
      <c r="B9" s="2" t="s">
        <v>503</v>
      </c>
      <c r="C9" s="2" t="s">
        <v>11</v>
      </c>
      <c r="D9" s="17">
        <v>2.2999999999999998</v>
      </c>
      <c r="E9" s="18">
        <f>IF(OR(E7="",E8="",E8=0),"",E7/(3.6*E8))</f>
        <v>2.7006172839506171</v>
      </c>
      <c r="F9" s="17">
        <v>2.5499999999999998</v>
      </c>
      <c r="G9" s="18">
        <f>IF(OR(G7="",G8="",G8=0),"",G7/(3.6*G8))</f>
        <v>2.8016213638531235</v>
      </c>
      <c r="H9" s="17">
        <v>2.75</v>
      </c>
      <c r="I9" s="18">
        <f>IF(OR(I7="",I8="",I8=0),"",I7/(3.6*I8))</f>
        <v>2.7530314278643901</v>
      </c>
      <c r="J9" s="7" t="str">
        <f>IF(E9="","UZUPEŁNIJ",IF(E9&gt;=D9,"SPEŁNIA","NIE SPEŁNIA"))</f>
        <v>SPEŁNIA</v>
      </c>
      <c r="K9" s="7" t="str">
        <f>IF(G9="","UZUPEŁNIJ",IF(G9&gt;=F9,"SPEŁNIA","NIE SPEŁNIA"))</f>
        <v>SPEŁNIA</v>
      </c>
      <c r="L9" s="7" t="str">
        <f>IF(I9="","UZUPEŁNIJ",IF(I9&gt;=H9,"SPEŁNIA","NIE SPEŁNIA"))</f>
        <v>SPEŁNIA</v>
      </c>
      <c r="M9" s="1" t="s">
        <v>504</v>
      </c>
    </row>
    <row r="10" spans="1:13" ht="28.8" customHeight="1">
      <c r="A10" s="2">
        <v>4</v>
      </c>
      <c r="B10" s="2" t="s">
        <v>505</v>
      </c>
      <c r="C10" s="2" t="s">
        <v>506</v>
      </c>
      <c r="D10" s="15">
        <v>7500</v>
      </c>
      <c r="E10" s="16">
        <v>7600</v>
      </c>
      <c r="F10" s="15">
        <v>7500</v>
      </c>
      <c r="G10" s="16">
        <v>7650</v>
      </c>
      <c r="H10" s="15">
        <v>7500</v>
      </c>
      <c r="I10" s="16">
        <v>7500</v>
      </c>
      <c r="J10" s="7" t="str">
        <f>IF(E10="","UZUPEŁNIJ",IF(E10&gt;=D10,"SPEŁNIA","NIE SPEŁNIA"))</f>
        <v>SPEŁNIA</v>
      </c>
      <c r="K10" s="7" t="str">
        <f>IF(G10="","UZUPEŁNIJ",IF(G10&gt;=F10,"SPEŁNIA","NIE SPEŁNIA"))</f>
        <v>SPEŁNIA</v>
      </c>
      <c r="L10" s="7" t="str">
        <f>IF(I10="","UZUPEŁNIJ",IF(I10&gt;=H10,"SPEŁNIA","NIE SPEŁNIA"))</f>
        <v>SPEŁNIA</v>
      </c>
      <c r="M10" s="1" t="s">
        <v>507</v>
      </c>
    </row>
    <row r="11" spans="1:13" ht="28.8" customHeight="1">
      <c r="A11" s="2">
        <v>5</v>
      </c>
      <c r="B11" s="2" t="s">
        <v>508</v>
      </c>
      <c r="C11" s="2" t="s">
        <v>240</v>
      </c>
      <c r="D11" s="15">
        <v>0</v>
      </c>
      <c r="E11" s="16">
        <v>0</v>
      </c>
      <c r="F11" s="15">
        <v>0</v>
      </c>
      <c r="G11" s="16">
        <v>0</v>
      </c>
      <c r="H11" s="15">
        <v>0</v>
      </c>
      <c r="I11" s="16">
        <v>0</v>
      </c>
      <c r="J11" s="7" t="str">
        <f>IF(E11="","UZUPEŁNIJ",IF(E11=D11,"SPEŁNIA","NIE SPEŁNIA"))</f>
        <v>SPEŁNIA</v>
      </c>
      <c r="K11" s="7" t="str">
        <f>IF(G11="","UZUPEŁNIJ",IF(G11=F11,"SPEŁNIA","NIE SPEŁNIA"))</f>
        <v>SPEŁNIA</v>
      </c>
      <c r="L11" s="7" t="str">
        <f>IF(I11="","UZUPEŁNIJ",IF(I11=H11,"SPEŁNIA","NIE SPEŁNIA"))</f>
        <v>SPEŁNIA</v>
      </c>
      <c r="M11" s="1" t="s">
        <v>509</v>
      </c>
    </row>
    <row r="12" spans="1:13" ht="28.8" customHeight="1">
      <c r="A12" s="2">
        <v>6</v>
      </c>
      <c r="B12" s="2" t="s">
        <v>510</v>
      </c>
      <c r="C12" s="2" t="s">
        <v>511</v>
      </c>
      <c r="D12" s="15">
        <v>1660</v>
      </c>
      <c r="E12" s="16">
        <v>1660</v>
      </c>
      <c r="F12" s="15">
        <v>1660</v>
      </c>
      <c r="G12" s="16">
        <v>1660</v>
      </c>
      <c r="H12" s="15">
        <v>1660</v>
      </c>
      <c r="I12" s="16">
        <v>1660</v>
      </c>
      <c r="J12" s="7" t="str">
        <f>IF(E12="","UZUPEŁNIJ",IF(E12&gt;=D12,"SPEŁNIA","NIE SPEŁNIA"))</f>
        <v>SPEŁNIA</v>
      </c>
      <c r="K12" s="7" t="str">
        <f>IF(G12="","UZUPEŁNIJ",IF(G12&gt;=F12,"SPEŁNIA","NIE SPEŁNIA"))</f>
        <v>SPEŁNIA</v>
      </c>
      <c r="L12" s="7" t="str">
        <f>IF(I12="","UZUPEŁNIJ",IF(I12&gt;=H12,"SPEŁNIA","NIE SPEŁNIA"))</f>
        <v>SPEŁNIA</v>
      </c>
      <c r="M12" s="1" t="s">
        <v>512</v>
      </c>
    </row>
    <row r="13" spans="1:13" ht="28.8" customHeight="1">
      <c r="A13" s="2">
        <v>7</v>
      </c>
      <c r="B13" s="2" t="s">
        <v>513</v>
      </c>
      <c r="C13" s="2" t="s">
        <v>498</v>
      </c>
      <c r="D13" s="2" t="s">
        <v>514</v>
      </c>
      <c r="E13" s="8">
        <v>0</v>
      </c>
      <c r="F13" s="2" t="s">
        <v>514</v>
      </c>
      <c r="G13" s="8">
        <v>0</v>
      </c>
      <c r="H13" s="2" t="s">
        <v>514</v>
      </c>
      <c r="I13" s="8">
        <v>0</v>
      </c>
      <c r="J13" s="7" t="s">
        <v>515</v>
      </c>
      <c r="K13" s="7" t="s">
        <v>515</v>
      </c>
      <c r="L13" s="7" t="s">
        <v>515</v>
      </c>
      <c r="M13" s="1" t="s">
        <v>516</v>
      </c>
    </row>
    <row r="15" spans="1:13">
      <c r="G15" s="3" t="s">
        <v>517</v>
      </c>
      <c r="H15" s="7" t="str">
        <f>IF(COUNTIF(J7:L12,"NIE SPEŁNIA")&gt;0,"NIE SPEŁNIA",IF(COUNTIF(J7:L12,"UZUPEŁNIJ")&gt;0,"UZUPEŁNIJ","SPEŁNIA"))</f>
        <v>SPEŁNIA</v>
      </c>
    </row>
    <row r="17" spans="1:13" ht="16.05" customHeight="1">
      <c r="A17" s="21" t="s">
        <v>518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</row>
    <row r="18" spans="1:13" ht="36" customHeight="1">
      <c r="A18" s="3" t="s">
        <v>3</v>
      </c>
      <c r="B18" s="3" t="s">
        <v>297</v>
      </c>
      <c r="C18" s="3" t="s">
        <v>519</v>
      </c>
      <c r="D18" s="3" t="s">
        <v>520</v>
      </c>
      <c r="E18" s="3" t="s">
        <v>521</v>
      </c>
      <c r="F18" s="3" t="s">
        <v>522</v>
      </c>
      <c r="G18" s="3" t="s">
        <v>523</v>
      </c>
      <c r="H18" s="3" t="s">
        <v>524</v>
      </c>
      <c r="I18" s="3" t="s">
        <v>525</v>
      </c>
      <c r="J18" s="3" t="s">
        <v>221</v>
      </c>
      <c r="K18" s="3"/>
      <c r="L18" s="3"/>
      <c r="M18" s="3"/>
    </row>
    <row r="19" spans="1:13" ht="57">
      <c r="A19" s="2">
        <v>1</v>
      </c>
      <c r="B19" s="8" t="s">
        <v>318</v>
      </c>
      <c r="C19" s="8" t="s">
        <v>526</v>
      </c>
      <c r="D19" s="8" t="s">
        <v>527</v>
      </c>
      <c r="E19" s="8">
        <v>24</v>
      </c>
      <c r="F19" s="8">
        <v>2</v>
      </c>
      <c r="G19" s="7">
        <f t="shared" ref="G19:G38" si="0">IF(OR(E19="",F19=""),"",E19*F19)</f>
        <v>48</v>
      </c>
      <c r="H19" s="8" t="s">
        <v>528</v>
      </c>
      <c r="I19" s="8" t="s">
        <v>529</v>
      </c>
      <c r="J19" s="8" t="s">
        <v>530</v>
      </c>
    </row>
    <row r="20" spans="1:13" ht="57">
      <c r="A20" s="2">
        <v>2</v>
      </c>
      <c r="B20" s="8" t="s">
        <v>318</v>
      </c>
      <c r="C20" s="8" t="s">
        <v>531</v>
      </c>
      <c r="D20" s="8" t="s">
        <v>532</v>
      </c>
      <c r="E20" s="8">
        <v>16</v>
      </c>
      <c r="F20" s="8">
        <v>1</v>
      </c>
      <c r="G20" s="7">
        <f t="shared" si="0"/>
        <v>16</v>
      </c>
      <c r="H20" s="8" t="s">
        <v>528</v>
      </c>
      <c r="I20" s="8" t="s">
        <v>529</v>
      </c>
      <c r="J20" s="8"/>
    </row>
    <row r="21" spans="1:13" ht="68.400000000000006">
      <c r="A21" s="2">
        <v>3</v>
      </c>
      <c r="B21" s="8" t="s">
        <v>318</v>
      </c>
      <c r="C21" s="8" t="s">
        <v>533</v>
      </c>
      <c r="D21" s="8" t="s">
        <v>534</v>
      </c>
      <c r="E21" s="8">
        <v>4</v>
      </c>
      <c r="F21" s="8">
        <v>4</v>
      </c>
      <c r="G21" s="7">
        <f t="shared" si="0"/>
        <v>16</v>
      </c>
      <c r="H21" s="8" t="s">
        <v>535</v>
      </c>
      <c r="I21" s="8" t="s">
        <v>529</v>
      </c>
      <c r="J21" s="8"/>
    </row>
    <row r="22" spans="1:13" ht="45.6">
      <c r="A22" s="2">
        <v>4</v>
      </c>
      <c r="B22" s="8" t="s">
        <v>328</v>
      </c>
      <c r="C22" s="8" t="s">
        <v>536</v>
      </c>
      <c r="D22" s="8" t="s">
        <v>527</v>
      </c>
      <c r="E22" s="8">
        <v>16</v>
      </c>
      <c r="F22" s="8">
        <v>2</v>
      </c>
      <c r="G22" s="7">
        <f t="shared" si="0"/>
        <v>32</v>
      </c>
      <c r="H22" s="8" t="s">
        <v>537</v>
      </c>
      <c r="I22" s="8" t="s">
        <v>538</v>
      </c>
      <c r="J22" s="8"/>
    </row>
    <row r="23" spans="1:13" ht="45.6">
      <c r="A23" s="2">
        <v>5</v>
      </c>
      <c r="B23" s="8" t="s">
        <v>328</v>
      </c>
      <c r="C23" s="8" t="s">
        <v>539</v>
      </c>
      <c r="D23" s="8" t="s">
        <v>532</v>
      </c>
      <c r="E23" s="8">
        <v>16</v>
      </c>
      <c r="F23" s="8">
        <v>1</v>
      </c>
      <c r="G23" s="7">
        <f t="shared" si="0"/>
        <v>16</v>
      </c>
      <c r="H23" s="8" t="s">
        <v>528</v>
      </c>
      <c r="I23" s="8" t="s">
        <v>538</v>
      </c>
      <c r="J23" s="8"/>
    </row>
    <row r="24" spans="1:13" ht="57">
      <c r="A24" s="2">
        <v>6</v>
      </c>
      <c r="B24" s="8" t="s">
        <v>540</v>
      </c>
      <c r="C24" s="8" t="s">
        <v>541</v>
      </c>
      <c r="D24" s="8" t="s">
        <v>532</v>
      </c>
      <c r="E24" s="8">
        <v>8</v>
      </c>
      <c r="F24" s="8">
        <v>1</v>
      </c>
      <c r="G24" s="7">
        <f t="shared" si="0"/>
        <v>8</v>
      </c>
      <c r="H24" s="8" t="s">
        <v>528</v>
      </c>
      <c r="I24" s="8" t="s">
        <v>542</v>
      </c>
      <c r="J24" s="8"/>
    </row>
    <row r="25" spans="1:13" ht="45.6">
      <c r="A25" s="2">
        <v>7</v>
      </c>
      <c r="B25" s="8" t="s">
        <v>540</v>
      </c>
      <c r="C25" s="8" t="s">
        <v>543</v>
      </c>
      <c r="D25" s="8" t="s">
        <v>532</v>
      </c>
      <c r="E25" s="8">
        <v>8</v>
      </c>
      <c r="F25" s="8">
        <v>1</v>
      </c>
      <c r="G25" s="7">
        <f t="shared" si="0"/>
        <v>8</v>
      </c>
      <c r="H25" s="8" t="s">
        <v>528</v>
      </c>
      <c r="I25" s="8" t="s">
        <v>542</v>
      </c>
      <c r="J25" s="8"/>
    </row>
    <row r="26" spans="1:13">
      <c r="A26" s="2">
        <v>8</v>
      </c>
      <c r="B26" s="8"/>
      <c r="C26" s="8"/>
      <c r="D26" s="8"/>
      <c r="E26" s="8"/>
      <c r="F26" s="8"/>
      <c r="G26" s="7" t="str">
        <f t="shared" si="0"/>
        <v/>
      </c>
      <c r="H26" s="8"/>
      <c r="I26" s="8"/>
      <c r="J26" s="8"/>
    </row>
    <row r="27" spans="1:13">
      <c r="A27" s="2">
        <v>9</v>
      </c>
      <c r="B27" s="8"/>
      <c r="C27" s="8"/>
      <c r="D27" s="8"/>
      <c r="E27" s="8"/>
      <c r="F27" s="8"/>
      <c r="G27" s="7" t="str">
        <f t="shared" si="0"/>
        <v/>
      </c>
      <c r="H27" s="8"/>
      <c r="I27" s="8"/>
      <c r="J27" s="8"/>
    </row>
    <row r="28" spans="1:13">
      <c r="A28" s="2">
        <v>10</v>
      </c>
      <c r="B28" s="8"/>
      <c r="C28" s="8"/>
      <c r="D28" s="8"/>
      <c r="E28" s="8"/>
      <c r="F28" s="8"/>
      <c r="G28" s="7" t="str">
        <f t="shared" si="0"/>
        <v/>
      </c>
      <c r="H28" s="8"/>
      <c r="I28" s="8"/>
      <c r="J28" s="8"/>
    </row>
    <row r="29" spans="1:13">
      <c r="A29" s="2">
        <v>11</v>
      </c>
      <c r="B29" s="8"/>
      <c r="C29" s="8"/>
      <c r="D29" s="8"/>
      <c r="E29" s="8"/>
      <c r="F29" s="8"/>
      <c r="G29" s="7" t="str">
        <f t="shared" si="0"/>
        <v/>
      </c>
      <c r="H29" s="8"/>
      <c r="I29" s="8"/>
      <c r="J29" s="8"/>
    </row>
    <row r="30" spans="1:13">
      <c r="A30" s="2">
        <v>12</v>
      </c>
      <c r="B30" s="8"/>
      <c r="C30" s="8"/>
      <c r="D30" s="8"/>
      <c r="E30" s="8"/>
      <c r="F30" s="8"/>
      <c r="G30" s="7" t="str">
        <f t="shared" si="0"/>
        <v/>
      </c>
      <c r="H30" s="8"/>
      <c r="I30" s="8"/>
      <c r="J30" s="8"/>
    </row>
    <row r="31" spans="1:13">
      <c r="A31" s="2">
        <v>13</v>
      </c>
      <c r="B31" s="8"/>
      <c r="C31" s="8"/>
      <c r="D31" s="8"/>
      <c r="E31" s="8"/>
      <c r="F31" s="8"/>
      <c r="G31" s="7" t="str">
        <f t="shared" si="0"/>
        <v/>
      </c>
      <c r="H31" s="8"/>
      <c r="I31" s="8"/>
      <c r="J31" s="8"/>
    </row>
    <row r="32" spans="1:13">
      <c r="A32" s="2">
        <v>14</v>
      </c>
      <c r="B32" s="8"/>
      <c r="C32" s="8"/>
      <c r="D32" s="8"/>
      <c r="E32" s="8"/>
      <c r="F32" s="8"/>
      <c r="G32" s="7" t="str">
        <f t="shared" si="0"/>
        <v/>
      </c>
      <c r="H32" s="8"/>
      <c r="I32" s="8"/>
      <c r="J32" s="8"/>
    </row>
    <row r="33" spans="1:10">
      <c r="A33" s="2">
        <v>15</v>
      </c>
      <c r="B33" s="8"/>
      <c r="C33" s="8"/>
      <c r="D33" s="8"/>
      <c r="E33" s="8"/>
      <c r="F33" s="8"/>
      <c r="G33" s="7" t="str">
        <f t="shared" si="0"/>
        <v/>
      </c>
      <c r="H33" s="8"/>
      <c r="I33" s="8"/>
      <c r="J33" s="8"/>
    </row>
    <row r="34" spans="1:10">
      <c r="A34" s="2">
        <v>16</v>
      </c>
      <c r="B34" s="8"/>
      <c r="C34" s="8"/>
      <c r="D34" s="8"/>
      <c r="E34" s="8"/>
      <c r="F34" s="8"/>
      <c r="G34" s="7" t="str">
        <f t="shared" si="0"/>
        <v/>
      </c>
      <c r="H34" s="8"/>
      <c r="I34" s="8"/>
      <c r="J34" s="8"/>
    </row>
    <row r="35" spans="1:10">
      <c r="A35" s="2">
        <v>17</v>
      </c>
      <c r="B35" s="8"/>
      <c r="C35" s="8"/>
      <c r="D35" s="8"/>
      <c r="E35" s="8"/>
      <c r="F35" s="8"/>
      <c r="G35" s="7" t="str">
        <f t="shared" si="0"/>
        <v/>
      </c>
      <c r="H35" s="8"/>
      <c r="I35" s="8"/>
      <c r="J35" s="8"/>
    </row>
    <row r="36" spans="1:10">
      <c r="A36" s="2">
        <v>18</v>
      </c>
      <c r="B36" s="8"/>
      <c r="C36" s="8"/>
      <c r="D36" s="8"/>
      <c r="E36" s="8"/>
      <c r="F36" s="8"/>
      <c r="G36" s="7" t="str">
        <f t="shared" si="0"/>
        <v/>
      </c>
      <c r="H36" s="8"/>
      <c r="I36" s="8"/>
      <c r="J36" s="8"/>
    </row>
    <row r="37" spans="1:10">
      <c r="A37" s="2">
        <v>19</v>
      </c>
      <c r="B37" s="8"/>
      <c r="C37" s="8"/>
      <c r="D37" s="8"/>
      <c r="E37" s="8"/>
      <c r="F37" s="8"/>
      <c r="G37" s="7" t="str">
        <f t="shared" si="0"/>
        <v/>
      </c>
      <c r="H37" s="8"/>
      <c r="I37" s="8"/>
      <c r="J37" s="8"/>
    </row>
    <row r="38" spans="1:10">
      <c r="A38" s="2">
        <v>20</v>
      </c>
      <c r="B38" s="8"/>
      <c r="C38" s="8"/>
      <c r="D38" s="8"/>
      <c r="E38" s="8"/>
      <c r="F38" s="8"/>
      <c r="G38" s="7" t="str">
        <f t="shared" si="0"/>
        <v/>
      </c>
      <c r="H38" s="8"/>
      <c r="I38" s="8"/>
      <c r="J38" s="8"/>
    </row>
  </sheetData>
  <mergeCells count="4">
    <mergeCell ref="A1:M2"/>
    <mergeCell ref="A3:M3"/>
    <mergeCell ref="A5:M5"/>
    <mergeCell ref="A17:M17"/>
  </mergeCells>
  <conditionalFormatting sqref="H15">
    <cfRule type="expression" dxfId="20" priority="4">
      <formula>H15="SPEŁNIA"</formula>
    </cfRule>
    <cfRule type="expression" dxfId="19" priority="5">
      <formula>H15="NIE SPEŁNIA"</formula>
    </cfRule>
    <cfRule type="expression" dxfId="18" priority="6">
      <formula>OR(H15="UZUPEŁNIJ",H15="BRAK MAPY",H15="WYMAGA UZUPEŁNIENIA")</formula>
    </cfRule>
  </conditionalFormatting>
  <conditionalFormatting sqref="J7:L12">
    <cfRule type="expression" dxfId="17" priority="1">
      <formula>J7="SPEŁNIA"</formula>
    </cfRule>
    <cfRule type="expression" dxfId="16" priority="2">
      <formula>J7="NIE SPEŁNIA"</formula>
    </cfRule>
    <cfRule type="expression" dxfId="15" priority="3">
      <formula>OR(J7="UZUPEŁNIJ",J7="BRAK MAPY",J7="WYMAGA UZUPEŁNIENIA")</formula>
    </cfRule>
  </conditionalFormatting>
  <dataValidations count="2">
    <dataValidation type="list" sqref="B19:B38" xr:uid="{00000000-0002-0000-0900-000000000000}">
      <formula1>"Ścieki,Powietrze,Łącznie,Wspólne"</formula1>
    </dataValidation>
    <dataValidation type="decimal" sqref="E19:G38" xr:uid="{00000000-0002-0000-0900-000001000000}">
      <formula1>0</formula1>
      <formula2>8760</formula2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6"/>
  <sheetViews>
    <sheetView topLeftCell="A15" workbookViewId="0">
      <selection activeCell="B4" sqref="B4"/>
    </sheetView>
  </sheetViews>
  <sheetFormatPr defaultRowHeight="13.8"/>
  <cols>
    <col min="1" max="1" width="4" customWidth="1"/>
    <col min="2" max="2" width="13" customWidth="1"/>
    <col min="3" max="3" width="22" customWidth="1"/>
    <col min="4" max="4" width="25" customWidth="1"/>
    <col min="5" max="5" width="9" customWidth="1"/>
    <col min="6" max="6" width="13" customWidth="1"/>
    <col min="7" max="7" width="11" customWidth="1"/>
    <col min="8" max="8" width="13" customWidth="1"/>
    <col min="9" max="9" width="12" customWidth="1"/>
    <col min="10" max="10" width="18" customWidth="1"/>
    <col min="11" max="11" width="13" customWidth="1"/>
    <col min="12" max="12" width="26" customWidth="1"/>
  </cols>
  <sheetData>
    <row r="1" spans="1:12" ht="19.2" customHeight="1">
      <c r="A1" s="22" t="s">
        <v>544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9.2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>
      <c r="A3" s="19" t="s">
        <v>545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48" customHeight="1">
      <c r="A4" s="3" t="s">
        <v>546</v>
      </c>
      <c r="B4" s="10">
        <f>COUNT(H7:H66)</f>
        <v>18</v>
      </c>
      <c r="C4" s="10" t="s">
        <v>547</v>
      </c>
      <c r="D4" s="10">
        <f>SUMIF(B7:B66,"Ścieki",H7:H66)</f>
        <v>0.3715</v>
      </c>
      <c r="E4" s="3" t="s">
        <v>548</v>
      </c>
      <c r="F4" s="10">
        <f>SUMIF(B7:B66,"Powietrze",H7:H66)+SUMIF(B7:B66,"Wspólne",H7:H66)</f>
        <v>0.44130000000000003</v>
      </c>
      <c r="G4" s="10" t="s">
        <v>133</v>
      </c>
      <c r="H4" s="7"/>
    </row>
    <row r="5" spans="1:12">
      <c r="F5" s="7"/>
      <c r="G5" s="7"/>
      <c r="H5" s="7" t="str">
        <f>IF(AND(B4&gt;0,D4&gt;0,F4&gt;0,COUNTIF(I7:I66,"NIE")=0),"SPEŁNIA","UZUPEŁNIJ")</f>
        <v>SPEŁNIA</v>
      </c>
    </row>
    <row r="6" spans="1:12" ht="36" customHeight="1">
      <c r="A6" s="3" t="s">
        <v>3</v>
      </c>
      <c r="B6" s="3" t="s">
        <v>549</v>
      </c>
      <c r="C6" s="3" t="s">
        <v>550</v>
      </c>
      <c r="D6" s="3" t="s">
        <v>551</v>
      </c>
      <c r="E6" s="3" t="s">
        <v>552</v>
      </c>
      <c r="F6" s="3" t="s">
        <v>553</v>
      </c>
      <c r="G6" s="3" t="s">
        <v>554</v>
      </c>
      <c r="H6" s="3" t="s">
        <v>555</v>
      </c>
      <c r="I6" s="3" t="s">
        <v>556</v>
      </c>
      <c r="J6" s="3" t="s">
        <v>557</v>
      </c>
      <c r="K6" s="3" t="s">
        <v>317</v>
      </c>
      <c r="L6" s="3" t="s">
        <v>221</v>
      </c>
    </row>
    <row r="7" spans="1:12" ht="22.8">
      <c r="A7" s="2">
        <v>1</v>
      </c>
      <c r="B7" s="8" t="s">
        <v>318</v>
      </c>
      <c r="C7" s="8" t="s">
        <v>558</v>
      </c>
      <c r="D7" s="8" t="s">
        <v>559</v>
      </c>
      <c r="E7" s="12">
        <v>2</v>
      </c>
      <c r="F7" s="12">
        <v>165</v>
      </c>
      <c r="G7" s="12">
        <v>1</v>
      </c>
      <c r="H7" s="14">
        <f t="shared" ref="H7:H38" si="0">IF(OR(E7="",F7="",G7=""),"",E7*F7*G7/1000)</f>
        <v>0.33</v>
      </c>
      <c r="I7" s="8" t="s">
        <v>475</v>
      </c>
      <c r="J7" s="8" t="s">
        <v>560</v>
      </c>
      <c r="K7" s="8" t="s">
        <v>380</v>
      </c>
      <c r="L7" s="8" t="s">
        <v>561</v>
      </c>
    </row>
    <row r="8" spans="1:12" ht="22.8">
      <c r="A8" s="2">
        <v>2</v>
      </c>
      <c r="B8" s="8" t="s">
        <v>318</v>
      </c>
      <c r="C8" s="8" t="s">
        <v>562</v>
      </c>
      <c r="D8" s="8" t="s">
        <v>563</v>
      </c>
      <c r="E8" s="12">
        <v>3</v>
      </c>
      <c r="F8" s="12">
        <v>10</v>
      </c>
      <c r="G8" s="12">
        <v>1</v>
      </c>
      <c r="H8" s="14">
        <f t="shared" si="0"/>
        <v>0.03</v>
      </c>
      <c r="I8" s="8" t="s">
        <v>475</v>
      </c>
      <c r="J8" s="8" t="s">
        <v>564</v>
      </c>
      <c r="K8" s="8" t="s">
        <v>380</v>
      </c>
      <c r="L8" s="8" t="s">
        <v>565</v>
      </c>
    </row>
    <row r="9" spans="1:12" ht="22.8">
      <c r="A9" s="2">
        <v>3</v>
      </c>
      <c r="B9" s="8" t="s">
        <v>318</v>
      </c>
      <c r="C9" s="8" t="s">
        <v>566</v>
      </c>
      <c r="D9" s="8" t="s">
        <v>567</v>
      </c>
      <c r="E9" s="12">
        <v>2</v>
      </c>
      <c r="F9" s="12">
        <v>3.75</v>
      </c>
      <c r="G9" s="12">
        <v>1</v>
      </c>
      <c r="H9" s="14">
        <f t="shared" si="0"/>
        <v>7.4999999999999997E-3</v>
      </c>
      <c r="I9" s="8" t="s">
        <v>475</v>
      </c>
      <c r="J9" s="8" t="s">
        <v>564</v>
      </c>
      <c r="K9" s="8" t="s">
        <v>380</v>
      </c>
      <c r="L9" s="8" t="s">
        <v>568</v>
      </c>
    </row>
    <row r="10" spans="1:12" ht="34.200000000000003">
      <c r="A10" s="2">
        <v>4</v>
      </c>
      <c r="B10" s="8" t="s">
        <v>318</v>
      </c>
      <c r="C10" s="8" t="s">
        <v>569</v>
      </c>
      <c r="D10" s="8" t="s">
        <v>570</v>
      </c>
      <c r="E10" s="12">
        <v>1</v>
      </c>
      <c r="F10" s="12">
        <v>2</v>
      </c>
      <c r="G10" s="12">
        <v>0</v>
      </c>
      <c r="H10" s="14">
        <f t="shared" si="0"/>
        <v>0</v>
      </c>
      <c r="I10" s="8" t="s">
        <v>475</v>
      </c>
      <c r="J10" s="8" t="s">
        <v>564</v>
      </c>
      <c r="K10" s="8" t="s">
        <v>380</v>
      </c>
      <c r="L10" s="8" t="s">
        <v>571</v>
      </c>
    </row>
    <row r="11" spans="1:12">
      <c r="A11" s="2">
        <v>5</v>
      </c>
      <c r="B11" s="8" t="s">
        <v>318</v>
      </c>
      <c r="C11" s="8" t="s">
        <v>572</v>
      </c>
      <c r="D11" s="8" t="s">
        <v>573</v>
      </c>
      <c r="E11" s="12">
        <v>1</v>
      </c>
      <c r="F11" s="12">
        <v>4</v>
      </c>
      <c r="G11" s="12">
        <v>1</v>
      </c>
      <c r="H11" s="14">
        <f t="shared" si="0"/>
        <v>4.0000000000000001E-3</v>
      </c>
      <c r="I11" s="8" t="s">
        <v>475</v>
      </c>
      <c r="J11" s="8" t="s">
        <v>574</v>
      </c>
      <c r="K11" s="8" t="s">
        <v>380</v>
      </c>
      <c r="L11" s="8" t="s">
        <v>575</v>
      </c>
    </row>
    <row r="12" spans="1:12" ht="22.8">
      <c r="A12" s="2">
        <v>6</v>
      </c>
      <c r="B12" s="8" t="s">
        <v>318</v>
      </c>
      <c r="C12" s="8" t="s">
        <v>576</v>
      </c>
      <c r="D12" s="8" t="s">
        <v>577</v>
      </c>
      <c r="E12" s="12">
        <v>1</v>
      </c>
      <c r="F12" s="12">
        <v>1</v>
      </c>
      <c r="G12" s="12">
        <v>0</v>
      </c>
      <c r="H12" s="14">
        <f t="shared" si="0"/>
        <v>0</v>
      </c>
      <c r="I12" s="8" t="s">
        <v>475</v>
      </c>
      <c r="J12" s="8" t="s">
        <v>574</v>
      </c>
      <c r="K12" s="8" t="s">
        <v>380</v>
      </c>
      <c r="L12" s="8" t="s">
        <v>578</v>
      </c>
    </row>
    <row r="13" spans="1:12">
      <c r="A13" s="2">
        <v>7</v>
      </c>
      <c r="B13" s="8" t="s">
        <v>318</v>
      </c>
      <c r="C13" s="8" t="s">
        <v>579</v>
      </c>
      <c r="D13" s="8" t="s">
        <v>580</v>
      </c>
      <c r="E13" s="12">
        <v>1</v>
      </c>
      <c r="F13" s="12">
        <v>1</v>
      </c>
      <c r="G13" s="12">
        <v>0</v>
      </c>
      <c r="H13" s="14">
        <f t="shared" si="0"/>
        <v>0</v>
      </c>
      <c r="I13" s="8" t="s">
        <v>475</v>
      </c>
      <c r="J13" s="8" t="s">
        <v>574</v>
      </c>
      <c r="K13" s="8" t="s">
        <v>380</v>
      </c>
      <c r="L13" s="8" t="s">
        <v>581</v>
      </c>
    </row>
    <row r="14" spans="1:12" ht="22.8">
      <c r="A14" s="2">
        <v>8</v>
      </c>
      <c r="B14" s="8" t="s">
        <v>328</v>
      </c>
      <c r="C14" s="8" t="s">
        <v>558</v>
      </c>
      <c r="D14" s="8" t="s">
        <v>582</v>
      </c>
      <c r="E14" s="12">
        <v>4</v>
      </c>
      <c r="F14" s="12">
        <v>75</v>
      </c>
      <c r="G14" s="12">
        <v>1</v>
      </c>
      <c r="H14" s="14">
        <f t="shared" si="0"/>
        <v>0.3</v>
      </c>
      <c r="I14" s="8" t="s">
        <v>475</v>
      </c>
      <c r="J14" s="8" t="s">
        <v>583</v>
      </c>
      <c r="K14" s="8" t="s">
        <v>138</v>
      </c>
      <c r="L14" s="8" t="s">
        <v>584</v>
      </c>
    </row>
    <row r="15" spans="1:12">
      <c r="A15" s="2">
        <v>9</v>
      </c>
      <c r="B15" s="8" t="s">
        <v>328</v>
      </c>
      <c r="C15" s="8" t="s">
        <v>585</v>
      </c>
      <c r="D15" s="8" t="s">
        <v>586</v>
      </c>
      <c r="E15" s="12">
        <v>8</v>
      </c>
      <c r="F15" s="12">
        <v>13</v>
      </c>
      <c r="G15" s="12">
        <v>1</v>
      </c>
      <c r="H15" s="14">
        <f t="shared" si="0"/>
        <v>0.104</v>
      </c>
      <c r="I15" s="8" t="s">
        <v>475</v>
      </c>
      <c r="J15" s="8" t="s">
        <v>587</v>
      </c>
      <c r="K15" s="8" t="s">
        <v>138</v>
      </c>
      <c r="L15" s="8" t="s">
        <v>588</v>
      </c>
    </row>
    <row r="16" spans="1:12" ht="22.8">
      <c r="A16" s="2">
        <v>10</v>
      </c>
      <c r="B16" s="8" t="s">
        <v>328</v>
      </c>
      <c r="C16" s="8" t="s">
        <v>562</v>
      </c>
      <c r="D16" s="8" t="s">
        <v>589</v>
      </c>
      <c r="E16" s="12">
        <v>2</v>
      </c>
      <c r="F16" s="12">
        <v>6.5</v>
      </c>
      <c r="G16" s="12">
        <v>1</v>
      </c>
      <c r="H16" s="14">
        <f t="shared" si="0"/>
        <v>1.2999999999999999E-2</v>
      </c>
      <c r="I16" s="8" t="s">
        <v>475</v>
      </c>
      <c r="J16" s="8" t="s">
        <v>590</v>
      </c>
      <c r="K16" s="8" t="s">
        <v>138</v>
      </c>
      <c r="L16" s="8" t="s">
        <v>591</v>
      </c>
    </row>
    <row r="17" spans="1:12" ht="34.200000000000003">
      <c r="A17" s="2">
        <v>11</v>
      </c>
      <c r="B17" s="8" t="s">
        <v>328</v>
      </c>
      <c r="C17" s="8" t="s">
        <v>592</v>
      </c>
      <c r="D17" s="8" t="s">
        <v>593</v>
      </c>
      <c r="E17" s="12">
        <v>1</v>
      </c>
      <c r="F17" s="12">
        <v>5</v>
      </c>
      <c r="G17" s="12">
        <v>0</v>
      </c>
      <c r="H17" s="14">
        <f t="shared" si="0"/>
        <v>0</v>
      </c>
      <c r="I17" s="8" t="s">
        <v>475</v>
      </c>
      <c r="J17" s="8" t="s">
        <v>590</v>
      </c>
      <c r="K17" s="8" t="s">
        <v>138</v>
      </c>
      <c r="L17" s="8" t="s">
        <v>594</v>
      </c>
    </row>
    <row r="18" spans="1:12">
      <c r="A18" s="2">
        <v>12</v>
      </c>
      <c r="B18" s="8" t="s">
        <v>328</v>
      </c>
      <c r="C18" s="8" t="s">
        <v>572</v>
      </c>
      <c r="D18" s="8" t="s">
        <v>595</v>
      </c>
      <c r="E18" s="12">
        <v>1</v>
      </c>
      <c r="F18" s="12">
        <v>4.3</v>
      </c>
      <c r="G18" s="12">
        <v>1</v>
      </c>
      <c r="H18" s="14">
        <f t="shared" si="0"/>
        <v>4.3E-3</v>
      </c>
      <c r="I18" s="8" t="s">
        <v>475</v>
      </c>
      <c r="J18" s="8" t="s">
        <v>596</v>
      </c>
      <c r="K18" s="8" t="s">
        <v>138</v>
      </c>
      <c r="L18" s="8" t="s">
        <v>597</v>
      </c>
    </row>
    <row r="19" spans="1:12" ht="22.8">
      <c r="A19" s="2">
        <v>13</v>
      </c>
      <c r="B19" s="8" t="s">
        <v>328</v>
      </c>
      <c r="C19" s="8" t="s">
        <v>576</v>
      </c>
      <c r="D19" s="8" t="s">
        <v>598</v>
      </c>
      <c r="E19" s="12">
        <v>1</v>
      </c>
      <c r="F19" s="12">
        <v>2</v>
      </c>
      <c r="G19" s="12">
        <v>0</v>
      </c>
      <c r="H19" s="14">
        <f t="shared" si="0"/>
        <v>0</v>
      </c>
      <c r="I19" s="8" t="s">
        <v>475</v>
      </c>
      <c r="J19" s="8" t="s">
        <v>596</v>
      </c>
      <c r="K19" s="8" t="s">
        <v>138</v>
      </c>
      <c r="L19" s="8" t="s">
        <v>599</v>
      </c>
    </row>
    <row r="20" spans="1:12">
      <c r="A20" s="2">
        <v>14</v>
      </c>
      <c r="B20" s="8" t="s">
        <v>328</v>
      </c>
      <c r="C20" s="8" t="s">
        <v>579</v>
      </c>
      <c r="D20" s="8" t="s">
        <v>600</v>
      </c>
      <c r="E20" s="12">
        <v>1</v>
      </c>
      <c r="F20" s="12">
        <v>1</v>
      </c>
      <c r="G20" s="12">
        <v>0</v>
      </c>
      <c r="H20" s="14">
        <f t="shared" si="0"/>
        <v>0</v>
      </c>
      <c r="I20" s="8" t="s">
        <v>475</v>
      </c>
      <c r="J20" s="8" t="s">
        <v>596</v>
      </c>
      <c r="K20" s="8" t="s">
        <v>138</v>
      </c>
      <c r="L20" s="8" t="s">
        <v>581</v>
      </c>
    </row>
    <row r="21" spans="1:12" ht="22.8">
      <c r="A21" s="2">
        <v>15</v>
      </c>
      <c r="B21" s="8" t="s">
        <v>540</v>
      </c>
      <c r="C21" s="8" t="s">
        <v>601</v>
      </c>
      <c r="D21" s="8" t="s">
        <v>602</v>
      </c>
      <c r="E21" s="12">
        <v>2</v>
      </c>
      <c r="F21" s="12">
        <v>7</v>
      </c>
      <c r="G21" s="12">
        <v>1</v>
      </c>
      <c r="H21" s="14">
        <f t="shared" si="0"/>
        <v>1.4E-2</v>
      </c>
      <c r="I21" s="8" t="s">
        <v>475</v>
      </c>
      <c r="J21" s="8" t="s">
        <v>603</v>
      </c>
      <c r="K21" s="8" t="s">
        <v>542</v>
      </c>
      <c r="L21" s="8" t="s">
        <v>604</v>
      </c>
    </row>
    <row r="22" spans="1:12">
      <c r="A22" s="2">
        <v>16</v>
      </c>
      <c r="B22" s="8" t="s">
        <v>540</v>
      </c>
      <c r="C22" s="8" t="s">
        <v>605</v>
      </c>
      <c r="D22" s="8" t="s">
        <v>606</v>
      </c>
      <c r="E22" s="12">
        <v>1</v>
      </c>
      <c r="F22" s="12">
        <v>4</v>
      </c>
      <c r="G22" s="12">
        <v>1</v>
      </c>
      <c r="H22" s="14">
        <f t="shared" si="0"/>
        <v>4.0000000000000001E-3</v>
      </c>
      <c r="I22" s="8" t="s">
        <v>475</v>
      </c>
      <c r="J22" s="8" t="s">
        <v>607</v>
      </c>
      <c r="K22" s="8" t="s">
        <v>542</v>
      </c>
      <c r="L22" s="8" t="s">
        <v>608</v>
      </c>
    </row>
    <row r="23" spans="1:12" ht="22.8" customHeight="1">
      <c r="A23" s="2">
        <v>17</v>
      </c>
      <c r="B23" s="8" t="s">
        <v>540</v>
      </c>
      <c r="C23" s="8" t="s">
        <v>609</v>
      </c>
      <c r="D23" s="8" t="s">
        <v>610</v>
      </c>
      <c r="E23" s="12">
        <v>1</v>
      </c>
      <c r="F23" s="12">
        <v>2</v>
      </c>
      <c r="G23" s="12">
        <v>1</v>
      </c>
      <c r="H23" s="14">
        <f t="shared" si="0"/>
        <v>2E-3</v>
      </c>
      <c r="I23" s="8" t="s">
        <v>475</v>
      </c>
      <c r="J23" s="8" t="s">
        <v>607</v>
      </c>
      <c r="K23" s="8" t="s">
        <v>542</v>
      </c>
      <c r="L23" s="8" t="s">
        <v>611</v>
      </c>
    </row>
    <row r="24" spans="1:12">
      <c r="A24" s="2">
        <v>18</v>
      </c>
      <c r="B24" s="8" t="s">
        <v>540</v>
      </c>
      <c r="C24" s="8" t="s">
        <v>579</v>
      </c>
      <c r="D24" s="8" t="s">
        <v>612</v>
      </c>
      <c r="E24" s="12">
        <v>1</v>
      </c>
      <c r="F24" s="12">
        <v>1</v>
      </c>
      <c r="G24" s="12">
        <v>0</v>
      </c>
      <c r="H24" s="14">
        <f t="shared" si="0"/>
        <v>0</v>
      </c>
      <c r="I24" s="8" t="s">
        <v>475</v>
      </c>
      <c r="J24" s="8" t="s">
        <v>607</v>
      </c>
      <c r="K24" s="8" t="s">
        <v>542</v>
      </c>
      <c r="L24" s="8" t="s">
        <v>581</v>
      </c>
    </row>
    <row r="25" spans="1:12">
      <c r="A25" s="2">
        <v>19</v>
      </c>
      <c r="B25" s="8"/>
      <c r="C25" s="8"/>
      <c r="D25" s="8"/>
      <c r="E25" s="12"/>
      <c r="F25" s="12"/>
      <c r="G25" s="12"/>
      <c r="H25" s="14" t="str">
        <f t="shared" si="0"/>
        <v/>
      </c>
      <c r="I25" s="8"/>
      <c r="J25" s="8"/>
      <c r="K25" s="8"/>
      <c r="L25" s="8"/>
    </row>
    <row r="26" spans="1:12">
      <c r="A26" s="2">
        <v>20</v>
      </c>
      <c r="B26" s="8"/>
      <c r="C26" s="8"/>
      <c r="D26" s="8"/>
      <c r="E26" s="12"/>
      <c r="F26" s="12"/>
      <c r="G26" s="12"/>
      <c r="H26" s="14" t="str">
        <f t="shared" si="0"/>
        <v/>
      </c>
      <c r="I26" s="8"/>
      <c r="J26" s="8"/>
      <c r="K26" s="8"/>
      <c r="L26" s="8"/>
    </row>
    <row r="27" spans="1:12">
      <c r="A27" s="2">
        <v>21</v>
      </c>
      <c r="B27" s="8"/>
      <c r="C27" s="8"/>
      <c r="D27" s="8"/>
      <c r="E27" s="12"/>
      <c r="F27" s="12"/>
      <c r="G27" s="12"/>
      <c r="H27" s="14" t="str">
        <f t="shared" si="0"/>
        <v/>
      </c>
      <c r="I27" s="8"/>
      <c r="J27" s="8"/>
      <c r="K27" s="8"/>
      <c r="L27" s="8"/>
    </row>
    <row r="28" spans="1:12">
      <c r="A28" s="2">
        <v>22</v>
      </c>
      <c r="B28" s="8"/>
      <c r="C28" s="8"/>
      <c r="D28" s="8"/>
      <c r="E28" s="12"/>
      <c r="F28" s="12"/>
      <c r="G28" s="12"/>
      <c r="H28" s="14" t="str">
        <f t="shared" si="0"/>
        <v/>
      </c>
      <c r="I28" s="8"/>
      <c r="J28" s="8"/>
      <c r="K28" s="8"/>
      <c r="L28" s="8"/>
    </row>
    <row r="29" spans="1:12">
      <c r="A29" s="2">
        <v>23</v>
      </c>
      <c r="B29" s="8"/>
      <c r="C29" s="8"/>
      <c r="D29" s="8"/>
      <c r="E29" s="12"/>
      <c r="F29" s="12"/>
      <c r="G29" s="12"/>
      <c r="H29" s="14" t="str">
        <f t="shared" si="0"/>
        <v/>
      </c>
      <c r="I29" s="8"/>
      <c r="J29" s="8"/>
      <c r="K29" s="8"/>
      <c r="L29" s="8"/>
    </row>
    <row r="30" spans="1:12">
      <c r="A30" s="2">
        <v>24</v>
      </c>
      <c r="B30" s="8"/>
      <c r="C30" s="8"/>
      <c r="D30" s="8"/>
      <c r="E30" s="12"/>
      <c r="F30" s="12"/>
      <c r="G30" s="12"/>
      <c r="H30" s="14" t="str">
        <f t="shared" si="0"/>
        <v/>
      </c>
      <c r="I30" s="8"/>
      <c r="J30" s="8"/>
      <c r="K30" s="8"/>
      <c r="L30" s="8"/>
    </row>
    <row r="31" spans="1:12">
      <c r="A31" s="2">
        <v>25</v>
      </c>
      <c r="B31" s="8"/>
      <c r="C31" s="8"/>
      <c r="D31" s="8"/>
      <c r="E31" s="12"/>
      <c r="F31" s="12"/>
      <c r="G31" s="12"/>
      <c r="H31" s="14" t="str">
        <f t="shared" si="0"/>
        <v/>
      </c>
      <c r="I31" s="8"/>
      <c r="J31" s="8"/>
      <c r="K31" s="8"/>
      <c r="L31" s="8"/>
    </row>
    <row r="32" spans="1:12">
      <c r="A32" s="2">
        <v>26</v>
      </c>
      <c r="B32" s="8"/>
      <c r="C32" s="8"/>
      <c r="D32" s="8"/>
      <c r="E32" s="12"/>
      <c r="F32" s="12"/>
      <c r="G32" s="12"/>
      <c r="H32" s="14" t="str">
        <f t="shared" si="0"/>
        <v/>
      </c>
      <c r="I32" s="8"/>
      <c r="J32" s="8"/>
      <c r="K32" s="8"/>
      <c r="L32" s="8"/>
    </row>
    <row r="33" spans="1:12">
      <c r="A33" s="2">
        <v>27</v>
      </c>
      <c r="B33" s="8"/>
      <c r="C33" s="8"/>
      <c r="D33" s="8"/>
      <c r="E33" s="12"/>
      <c r="F33" s="12"/>
      <c r="G33" s="12"/>
      <c r="H33" s="14" t="str">
        <f t="shared" si="0"/>
        <v/>
      </c>
      <c r="I33" s="8"/>
      <c r="J33" s="8"/>
      <c r="K33" s="8"/>
      <c r="L33" s="8"/>
    </row>
    <row r="34" spans="1:12">
      <c r="A34" s="2">
        <v>28</v>
      </c>
      <c r="B34" s="8"/>
      <c r="C34" s="8"/>
      <c r="D34" s="8"/>
      <c r="E34" s="12"/>
      <c r="F34" s="12"/>
      <c r="G34" s="12"/>
      <c r="H34" s="14" t="str">
        <f t="shared" si="0"/>
        <v/>
      </c>
      <c r="I34" s="8"/>
      <c r="J34" s="8"/>
      <c r="K34" s="8"/>
      <c r="L34" s="8"/>
    </row>
    <row r="35" spans="1:12">
      <c r="A35" s="2">
        <v>29</v>
      </c>
      <c r="B35" s="8"/>
      <c r="C35" s="8"/>
      <c r="D35" s="8"/>
      <c r="E35" s="12"/>
      <c r="F35" s="12"/>
      <c r="G35" s="12"/>
      <c r="H35" s="14" t="str">
        <f t="shared" si="0"/>
        <v/>
      </c>
      <c r="I35" s="8"/>
      <c r="J35" s="8"/>
      <c r="K35" s="8"/>
      <c r="L35" s="8"/>
    </row>
    <row r="36" spans="1:12">
      <c r="A36" s="2">
        <v>30</v>
      </c>
      <c r="B36" s="8"/>
      <c r="C36" s="8"/>
      <c r="D36" s="8"/>
      <c r="E36" s="12"/>
      <c r="F36" s="12"/>
      <c r="G36" s="12"/>
      <c r="H36" s="14" t="str">
        <f t="shared" si="0"/>
        <v/>
      </c>
      <c r="I36" s="8"/>
      <c r="J36" s="8"/>
      <c r="K36" s="8"/>
      <c r="L36" s="8"/>
    </row>
    <row r="37" spans="1:12">
      <c r="A37" s="2">
        <v>31</v>
      </c>
      <c r="B37" s="8"/>
      <c r="C37" s="8"/>
      <c r="D37" s="8"/>
      <c r="E37" s="12"/>
      <c r="F37" s="12"/>
      <c r="G37" s="12"/>
      <c r="H37" s="14" t="str">
        <f t="shared" si="0"/>
        <v/>
      </c>
      <c r="I37" s="8"/>
      <c r="J37" s="8"/>
      <c r="K37" s="8"/>
      <c r="L37" s="8"/>
    </row>
    <row r="38" spans="1:12">
      <c r="A38" s="2">
        <v>32</v>
      </c>
      <c r="B38" s="8"/>
      <c r="C38" s="8"/>
      <c r="D38" s="8"/>
      <c r="E38" s="12"/>
      <c r="F38" s="12"/>
      <c r="G38" s="12"/>
      <c r="H38" s="14" t="str">
        <f t="shared" si="0"/>
        <v/>
      </c>
      <c r="I38" s="8"/>
      <c r="J38" s="8"/>
      <c r="K38" s="8"/>
      <c r="L38" s="8"/>
    </row>
    <row r="39" spans="1:12">
      <c r="A39" s="2">
        <v>33</v>
      </c>
      <c r="B39" s="8"/>
      <c r="C39" s="8"/>
      <c r="D39" s="8"/>
      <c r="E39" s="12"/>
      <c r="F39" s="12"/>
      <c r="G39" s="12"/>
      <c r="H39" s="14" t="str">
        <f t="shared" ref="H39:H70" si="1">IF(OR(E39="",F39="",G39=""),"",E39*F39*G39/1000)</f>
        <v/>
      </c>
      <c r="I39" s="8"/>
      <c r="J39" s="8"/>
      <c r="K39" s="8"/>
      <c r="L39" s="8"/>
    </row>
    <row r="40" spans="1:12">
      <c r="A40" s="2">
        <v>34</v>
      </c>
      <c r="B40" s="8"/>
      <c r="C40" s="8"/>
      <c r="D40" s="8"/>
      <c r="E40" s="12"/>
      <c r="F40" s="12"/>
      <c r="G40" s="12"/>
      <c r="H40" s="14" t="str">
        <f t="shared" si="1"/>
        <v/>
      </c>
      <c r="I40" s="8"/>
      <c r="J40" s="8"/>
      <c r="K40" s="8"/>
      <c r="L40" s="8"/>
    </row>
    <row r="41" spans="1:12">
      <c r="A41" s="2">
        <v>35</v>
      </c>
      <c r="B41" s="8"/>
      <c r="C41" s="8"/>
      <c r="D41" s="8"/>
      <c r="E41" s="12"/>
      <c r="F41" s="12"/>
      <c r="G41" s="12"/>
      <c r="H41" s="14" t="str">
        <f t="shared" si="1"/>
        <v/>
      </c>
      <c r="I41" s="8"/>
      <c r="J41" s="8"/>
      <c r="K41" s="8"/>
      <c r="L41" s="8"/>
    </row>
    <row r="42" spans="1:12">
      <c r="A42" s="2">
        <v>36</v>
      </c>
      <c r="B42" s="8"/>
      <c r="C42" s="8"/>
      <c r="D42" s="8"/>
      <c r="E42" s="12"/>
      <c r="F42" s="12"/>
      <c r="G42" s="12"/>
      <c r="H42" s="14" t="str">
        <f t="shared" si="1"/>
        <v/>
      </c>
      <c r="I42" s="8"/>
      <c r="J42" s="8"/>
      <c r="K42" s="8"/>
      <c r="L42" s="8"/>
    </row>
    <row r="43" spans="1:12">
      <c r="A43" s="2">
        <v>37</v>
      </c>
      <c r="B43" s="8"/>
      <c r="C43" s="8"/>
      <c r="D43" s="8"/>
      <c r="E43" s="12"/>
      <c r="F43" s="12"/>
      <c r="G43" s="12"/>
      <c r="H43" s="14" t="str">
        <f t="shared" si="1"/>
        <v/>
      </c>
      <c r="I43" s="8"/>
      <c r="J43" s="8"/>
      <c r="K43" s="8"/>
      <c r="L43" s="8"/>
    </row>
    <row r="44" spans="1:12">
      <c r="A44" s="2">
        <v>38</v>
      </c>
      <c r="B44" s="8"/>
      <c r="C44" s="8"/>
      <c r="D44" s="8"/>
      <c r="E44" s="12"/>
      <c r="F44" s="12"/>
      <c r="G44" s="12"/>
      <c r="H44" s="14" t="str">
        <f t="shared" si="1"/>
        <v/>
      </c>
      <c r="I44" s="8"/>
      <c r="J44" s="8"/>
      <c r="K44" s="8"/>
      <c r="L44" s="8"/>
    </row>
    <row r="45" spans="1:12">
      <c r="A45" s="2">
        <v>39</v>
      </c>
      <c r="B45" s="8"/>
      <c r="C45" s="8"/>
      <c r="D45" s="8"/>
      <c r="E45" s="12"/>
      <c r="F45" s="12"/>
      <c r="G45" s="12"/>
      <c r="H45" s="14" t="str">
        <f t="shared" si="1"/>
        <v/>
      </c>
      <c r="I45" s="8"/>
      <c r="J45" s="8"/>
      <c r="K45" s="8"/>
      <c r="L45" s="8"/>
    </row>
    <row r="46" spans="1:12">
      <c r="A46" s="2">
        <v>40</v>
      </c>
      <c r="B46" s="8"/>
      <c r="C46" s="8"/>
      <c r="D46" s="8"/>
      <c r="E46" s="12"/>
      <c r="F46" s="12"/>
      <c r="G46" s="12"/>
      <c r="H46" s="14" t="str">
        <f t="shared" si="1"/>
        <v/>
      </c>
      <c r="I46" s="8"/>
      <c r="J46" s="8"/>
      <c r="K46" s="8"/>
      <c r="L46" s="8"/>
    </row>
    <row r="47" spans="1:12">
      <c r="A47" s="2">
        <v>41</v>
      </c>
      <c r="B47" s="8"/>
      <c r="C47" s="8"/>
      <c r="D47" s="8"/>
      <c r="E47" s="12"/>
      <c r="F47" s="12"/>
      <c r="G47" s="12"/>
      <c r="H47" s="14" t="str">
        <f t="shared" si="1"/>
        <v/>
      </c>
      <c r="I47" s="8"/>
      <c r="J47" s="8"/>
      <c r="K47" s="8"/>
      <c r="L47" s="8"/>
    </row>
    <row r="48" spans="1:12">
      <c r="A48" s="2">
        <v>42</v>
      </c>
      <c r="B48" s="8"/>
      <c r="C48" s="8"/>
      <c r="D48" s="8"/>
      <c r="E48" s="12"/>
      <c r="F48" s="12"/>
      <c r="G48" s="12"/>
      <c r="H48" s="14" t="str">
        <f t="shared" si="1"/>
        <v/>
      </c>
      <c r="I48" s="8"/>
      <c r="J48" s="8"/>
      <c r="K48" s="8"/>
      <c r="L48" s="8"/>
    </row>
    <row r="49" spans="1:12">
      <c r="A49" s="2">
        <v>43</v>
      </c>
      <c r="B49" s="8"/>
      <c r="C49" s="8"/>
      <c r="D49" s="8"/>
      <c r="E49" s="12"/>
      <c r="F49" s="12"/>
      <c r="G49" s="12"/>
      <c r="H49" s="14" t="str">
        <f t="shared" si="1"/>
        <v/>
      </c>
      <c r="I49" s="8"/>
      <c r="J49" s="8"/>
      <c r="K49" s="8"/>
      <c r="L49" s="8"/>
    </row>
    <row r="50" spans="1:12">
      <c r="A50" s="2">
        <v>44</v>
      </c>
      <c r="B50" s="8"/>
      <c r="C50" s="8"/>
      <c r="D50" s="8"/>
      <c r="E50" s="12"/>
      <c r="F50" s="12"/>
      <c r="G50" s="12"/>
      <c r="H50" s="14" t="str">
        <f t="shared" si="1"/>
        <v/>
      </c>
      <c r="I50" s="8"/>
      <c r="J50" s="8"/>
      <c r="K50" s="8"/>
      <c r="L50" s="8"/>
    </row>
    <row r="51" spans="1:12">
      <c r="A51" s="2">
        <v>45</v>
      </c>
      <c r="B51" s="8"/>
      <c r="C51" s="8"/>
      <c r="D51" s="8"/>
      <c r="E51" s="12"/>
      <c r="F51" s="12"/>
      <c r="G51" s="12"/>
      <c r="H51" s="14" t="str">
        <f t="shared" si="1"/>
        <v/>
      </c>
      <c r="I51" s="8"/>
      <c r="J51" s="8"/>
      <c r="K51" s="8"/>
      <c r="L51" s="8"/>
    </row>
    <row r="52" spans="1:12">
      <c r="A52" s="2">
        <v>46</v>
      </c>
      <c r="B52" s="8"/>
      <c r="C52" s="8"/>
      <c r="D52" s="8"/>
      <c r="E52" s="12"/>
      <c r="F52" s="12"/>
      <c r="G52" s="12"/>
      <c r="H52" s="14" t="str">
        <f t="shared" si="1"/>
        <v/>
      </c>
      <c r="I52" s="8"/>
      <c r="J52" s="8"/>
      <c r="K52" s="8"/>
      <c r="L52" s="8"/>
    </row>
    <row r="53" spans="1:12">
      <c r="A53" s="2">
        <v>47</v>
      </c>
      <c r="B53" s="8"/>
      <c r="C53" s="8"/>
      <c r="D53" s="8"/>
      <c r="E53" s="12"/>
      <c r="F53" s="12"/>
      <c r="G53" s="12"/>
      <c r="H53" s="14" t="str">
        <f t="shared" si="1"/>
        <v/>
      </c>
      <c r="I53" s="8"/>
      <c r="J53" s="8"/>
      <c r="K53" s="8"/>
      <c r="L53" s="8"/>
    </row>
    <row r="54" spans="1:12">
      <c r="A54" s="2">
        <v>48</v>
      </c>
      <c r="B54" s="8"/>
      <c r="C54" s="8"/>
      <c r="D54" s="8"/>
      <c r="E54" s="12"/>
      <c r="F54" s="12"/>
      <c r="G54" s="12"/>
      <c r="H54" s="14" t="str">
        <f t="shared" si="1"/>
        <v/>
      </c>
      <c r="I54" s="8"/>
      <c r="J54" s="8"/>
      <c r="K54" s="8"/>
      <c r="L54" s="8"/>
    </row>
    <row r="55" spans="1:12">
      <c r="A55" s="2">
        <v>49</v>
      </c>
      <c r="B55" s="8"/>
      <c r="C55" s="8"/>
      <c r="D55" s="8"/>
      <c r="E55" s="12"/>
      <c r="F55" s="12"/>
      <c r="G55" s="12"/>
      <c r="H55" s="14" t="str">
        <f t="shared" si="1"/>
        <v/>
      </c>
      <c r="I55" s="8"/>
      <c r="J55" s="8"/>
      <c r="K55" s="8"/>
      <c r="L55" s="8"/>
    </row>
    <row r="56" spans="1:12">
      <c r="A56" s="2">
        <v>50</v>
      </c>
      <c r="B56" s="8"/>
      <c r="C56" s="8"/>
      <c r="D56" s="8"/>
      <c r="E56" s="12"/>
      <c r="F56" s="12"/>
      <c r="G56" s="12"/>
      <c r="H56" s="14" t="str">
        <f t="shared" si="1"/>
        <v/>
      </c>
      <c r="I56" s="8"/>
      <c r="J56" s="8"/>
      <c r="K56" s="8"/>
      <c r="L56" s="8"/>
    </row>
    <row r="57" spans="1:12">
      <c r="A57" s="2">
        <v>51</v>
      </c>
      <c r="B57" s="8"/>
      <c r="C57" s="8"/>
      <c r="D57" s="8"/>
      <c r="E57" s="12"/>
      <c r="F57" s="12"/>
      <c r="G57" s="12"/>
      <c r="H57" s="14" t="str">
        <f t="shared" si="1"/>
        <v/>
      </c>
      <c r="I57" s="8"/>
      <c r="J57" s="8"/>
      <c r="K57" s="8"/>
      <c r="L57" s="8"/>
    </row>
    <row r="58" spans="1:12">
      <c r="A58" s="2">
        <v>52</v>
      </c>
      <c r="B58" s="8"/>
      <c r="C58" s="8"/>
      <c r="D58" s="8"/>
      <c r="E58" s="12"/>
      <c r="F58" s="12"/>
      <c r="G58" s="12"/>
      <c r="H58" s="14" t="str">
        <f t="shared" si="1"/>
        <v/>
      </c>
      <c r="I58" s="8"/>
      <c r="J58" s="8"/>
      <c r="K58" s="8"/>
      <c r="L58" s="8"/>
    </row>
    <row r="59" spans="1:12">
      <c r="A59" s="2">
        <v>53</v>
      </c>
      <c r="B59" s="8"/>
      <c r="C59" s="8"/>
      <c r="D59" s="8"/>
      <c r="E59" s="12"/>
      <c r="F59" s="12"/>
      <c r="G59" s="12"/>
      <c r="H59" s="14" t="str">
        <f t="shared" si="1"/>
        <v/>
      </c>
      <c r="I59" s="8"/>
      <c r="J59" s="8"/>
      <c r="K59" s="8"/>
      <c r="L59" s="8"/>
    </row>
    <row r="60" spans="1:12">
      <c r="A60" s="2">
        <v>54</v>
      </c>
      <c r="B60" s="8"/>
      <c r="C60" s="8"/>
      <c r="D60" s="8"/>
      <c r="E60" s="12"/>
      <c r="F60" s="12"/>
      <c r="G60" s="12"/>
      <c r="H60" s="14" t="str">
        <f t="shared" si="1"/>
        <v/>
      </c>
      <c r="I60" s="8"/>
      <c r="J60" s="8"/>
      <c r="K60" s="8"/>
      <c r="L60" s="8"/>
    </row>
    <row r="61" spans="1:12">
      <c r="A61" s="2">
        <v>55</v>
      </c>
      <c r="B61" s="8"/>
      <c r="C61" s="8"/>
      <c r="D61" s="8"/>
      <c r="E61" s="12"/>
      <c r="F61" s="12"/>
      <c r="G61" s="12"/>
      <c r="H61" s="14" t="str">
        <f t="shared" si="1"/>
        <v/>
      </c>
      <c r="I61" s="8"/>
      <c r="J61" s="8"/>
      <c r="K61" s="8"/>
      <c r="L61" s="8"/>
    </row>
    <row r="62" spans="1:12">
      <c r="A62" s="2">
        <v>56</v>
      </c>
      <c r="B62" s="8"/>
      <c r="C62" s="8"/>
      <c r="D62" s="8"/>
      <c r="E62" s="12"/>
      <c r="F62" s="12"/>
      <c r="G62" s="12"/>
      <c r="H62" s="14" t="str">
        <f t="shared" si="1"/>
        <v/>
      </c>
      <c r="I62" s="8"/>
      <c r="J62" s="8"/>
      <c r="K62" s="8"/>
      <c r="L62" s="8"/>
    </row>
    <row r="63" spans="1:12">
      <c r="A63" s="2">
        <v>57</v>
      </c>
      <c r="B63" s="8"/>
      <c r="C63" s="8"/>
      <c r="D63" s="8"/>
      <c r="E63" s="12"/>
      <c r="F63" s="12"/>
      <c r="G63" s="12"/>
      <c r="H63" s="14" t="str">
        <f t="shared" si="1"/>
        <v/>
      </c>
      <c r="I63" s="8"/>
      <c r="J63" s="8"/>
      <c r="K63" s="8"/>
      <c r="L63" s="8"/>
    </row>
    <row r="64" spans="1:12">
      <c r="A64" s="2">
        <v>58</v>
      </c>
      <c r="B64" s="8"/>
      <c r="C64" s="8"/>
      <c r="D64" s="8"/>
      <c r="E64" s="12"/>
      <c r="F64" s="12"/>
      <c r="G64" s="12"/>
      <c r="H64" s="14" t="str">
        <f t="shared" si="1"/>
        <v/>
      </c>
      <c r="I64" s="8"/>
      <c r="J64" s="8"/>
      <c r="K64" s="8"/>
      <c r="L64" s="8"/>
    </row>
    <row r="65" spans="1:12">
      <c r="A65" s="2">
        <v>59</v>
      </c>
      <c r="B65" s="8"/>
      <c r="C65" s="8"/>
      <c r="D65" s="8"/>
      <c r="E65" s="12"/>
      <c r="F65" s="12"/>
      <c r="G65" s="12"/>
      <c r="H65" s="14" t="str">
        <f t="shared" si="1"/>
        <v/>
      </c>
      <c r="I65" s="8"/>
      <c r="J65" s="8"/>
      <c r="K65" s="8"/>
      <c r="L65" s="8"/>
    </row>
    <row r="66" spans="1:12">
      <c r="A66" s="2">
        <v>60</v>
      </c>
      <c r="B66" s="8"/>
      <c r="C66" s="8"/>
      <c r="D66" s="8"/>
      <c r="E66" s="12"/>
      <c r="F66" s="12"/>
      <c r="G66" s="12"/>
      <c r="H66" s="14" t="str">
        <f t="shared" si="1"/>
        <v/>
      </c>
      <c r="I66" s="8"/>
      <c r="J66" s="8"/>
      <c r="K66" s="8"/>
      <c r="L66" s="8"/>
    </row>
  </sheetData>
  <mergeCells count="2">
    <mergeCell ref="A3:L3"/>
    <mergeCell ref="A1:L2"/>
  </mergeCells>
  <conditionalFormatting sqref="H5">
    <cfRule type="expression" dxfId="14" priority="1">
      <formula>H5="SPEŁNIA"</formula>
    </cfRule>
    <cfRule type="expression" dxfId="13" priority="2">
      <formula>H5="NIE SPEŁNIA"</formula>
    </cfRule>
    <cfRule type="expression" dxfId="12" priority="3">
      <formula>OR(H5="UZUPEŁNIJ",H5="BRAK MAPY",H5="WYMAGA UZUPEŁNIENIA")</formula>
    </cfRule>
  </conditionalFormatting>
  <dataValidations count="3">
    <dataValidation type="list" sqref="B7:B66" xr:uid="{00000000-0002-0000-0A00-000000000000}">
      <formula1>"Ścieki,Powietrze,Wspólne"</formula1>
    </dataValidation>
    <dataValidation type="list" sqref="I7:I66" xr:uid="{00000000-0002-0000-0A00-000001000000}">
      <formula1>"TAK,NIE"</formula1>
    </dataValidation>
    <dataValidation type="decimal" sqref="E7:G66" xr:uid="{00000000-0002-0000-0A00-000002000000}">
      <formula1>0</formula1>
      <formula2>100000</formula2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6"/>
  <sheetViews>
    <sheetView topLeftCell="A16" workbookViewId="0">
      <selection activeCell="E25" sqref="E25"/>
    </sheetView>
  </sheetViews>
  <sheetFormatPr defaultRowHeight="13.8"/>
  <cols>
    <col min="1" max="1" width="4" customWidth="1"/>
    <col min="2" max="2" width="15" customWidth="1"/>
    <col min="3" max="3" width="38" customWidth="1"/>
    <col min="4" max="4" width="10" customWidth="1"/>
    <col min="5" max="5" width="16" customWidth="1"/>
    <col min="6" max="6" width="30" customWidth="1"/>
    <col min="7" max="7" width="14" customWidth="1"/>
    <col min="8" max="8" width="18" customWidth="1"/>
  </cols>
  <sheetData>
    <row r="1" spans="1:8" ht="19.2" customHeight="1">
      <c r="A1" s="22" t="s">
        <v>613</v>
      </c>
      <c r="B1" s="20"/>
      <c r="C1" s="20"/>
      <c r="D1" s="20"/>
      <c r="E1" s="20"/>
      <c r="F1" s="20"/>
      <c r="G1" s="20"/>
      <c r="H1" s="20"/>
    </row>
    <row r="2" spans="1:8" ht="19.2" customHeight="1">
      <c r="A2" s="20"/>
      <c r="B2" s="20"/>
      <c r="C2" s="20"/>
      <c r="D2" s="20"/>
      <c r="E2" s="20"/>
      <c r="F2" s="20"/>
      <c r="G2" s="20"/>
      <c r="H2" s="20"/>
    </row>
    <row r="3" spans="1:8">
      <c r="A3" s="19" t="s">
        <v>614</v>
      </c>
      <c r="B3" s="20"/>
      <c r="C3" s="20"/>
      <c r="D3" s="20"/>
      <c r="E3" s="20"/>
      <c r="F3" s="20"/>
      <c r="G3" s="20"/>
      <c r="H3" s="20"/>
    </row>
    <row r="4" spans="1:8" ht="24" customHeight="1">
      <c r="A4" s="3" t="s">
        <v>615</v>
      </c>
      <c r="B4" s="3"/>
      <c r="C4" s="3" t="s">
        <v>616</v>
      </c>
      <c r="D4" s="3"/>
      <c r="E4" s="3"/>
      <c r="F4" s="3"/>
      <c r="G4" s="3" t="s">
        <v>133</v>
      </c>
    </row>
    <row r="5" spans="1:8">
      <c r="H5" s="7" t="str">
        <f>IF(COUNTIF(G7:G26,"NIE SPEŁNIA")&gt;0,"NIE SPEŁNIA",IF(COUNTBLANK(E7:E26)&gt;0,"UZUPEŁNIJ","SPEŁNIA"))</f>
        <v>SPEŁNIA</v>
      </c>
    </row>
    <row r="6" spans="1:8">
      <c r="A6" s="3" t="s">
        <v>3</v>
      </c>
      <c r="B6" s="3" t="s">
        <v>549</v>
      </c>
      <c r="C6" s="3" t="s">
        <v>617</v>
      </c>
      <c r="D6" s="3" t="s">
        <v>5</v>
      </c>
      <c r="E6" s="3" t="s">
        <v>618</v>
      </c>
      <c r="F6" s="3" t="s">
        <v>619</v>
      </c>
      <c r="G6" s="3" t="s">
        <v>133</v>
      </c>
    </row>
    <row r="7" spans="1:8" ht="24" customHeight="1">
      <c r="A7" s="2" t="s">
        <v>9</v>
      </c>
      <c r="B7" s="2" t="s">
        <v>318</v>
      </c>
      <c r="C7" s="2" t="s">
        <v>408</v>
      </c>
      <c r="D7" s="2" t="s">
        <v>33</v>
      </c>
      <c r="E7" s="12">
        <v>1.22</v>
      </c>
      <c r="F7" s="8" t="s">
        <v>620</v>
      </c>
      <c r="G7" s="7"/>
    </row>
    <row r="8" spans="1:8" ht="24" customHeight="1">
      <c r="A8" s="2" t="s">
        <v>14</v>
      </c>
      <c r="B8" s="2" t="s">
        <v>318</v>
      </c>
      <c r="C8" s="2" t="s">
        <v>621</v>
      </c>
      <c r="D8" s="2" t="s">
        <v>33</v>
      </c>
      <c r="E8" s="12">
        <v>0.89</v>
      </c>
      <c r="F8" s="8" t="s">
        <v>622</v>
      </c>
      <c r="G8" s="7"/>
    </row>
    <row r="9" spans="1:8" ht="24" customHeight="1">
      <c r="A9" s="2" t="s">
        <v>19</v>
      </c>
      <c r="B9" s="2" t="s">
        <v>318</v>
      </c>
      <c r="C9" s="2" t="s">
        <v>623</v>
      </c>
      <c r="D9" s="2" t="s">
        <v>70</v>
      </c>
      <c r="E9" s="12">
        <v>0.33</v>
      </c>
      <c r="F9" s="8" t="s">
        <v>620</v>
      </c>
      <c r="G9" s="7"/>
    </row>
    <row r="10" spans="1:8" ht="24" customHeight="1">
      <c r="A10" s="2" t="s">
        <v>24</v>
      </c>
      <c r="B10" s="2" t="s">
        <v>318</v>
      </c>
      <c r="C10" s="2" t="s">
        <v>624</v>
      </c>
      <c r="D10" s="2" t="s">
        <v>33</v>
      </c>
      <c r="E10" s="12">
        <v>0.03</v>
      </c>
      <c r="F10" s="8" t="s">
        <v>625</v>
      </c>
      <c r="G10" s="7"/>
    </row>
    <row r="11" spans="1:8" ht="24" customHeight="1">
      <c r="A11" s="2" t="s">
        <v>28</v>
      </c>
      <c r="B11" s="2" t="s">
        <v>318</v>
      </c>
      <c r="C11" s="2" t="s">
        <v>626</v>
      </c>
      <c r="D11" s="2" t="s">
        <v>33</v>
      </c>
      <c r="E11" s="14">
        <f>IF(OR(E7="",E10=""),"",E7-E10)</f>
        <v>1.19</v>
      </c>
      <c r="F11" s="8" t="s">
        <v>627</v>
      </c>
      <c r="G11" s="7" t="str">
        <f>IF(E11="","UZUPEŁNIJ",IF(E11&gt;0,"SPEŁNIA","NIE SPEŁNIA"))</f>
        <v>SPEŁNIA</v>
      </c>
    </row>
    <row r="12" spans="1:8" ht="24" customHeight="1">
      <c r="A12" s="2" t="s">
        <v>31</v>
      </c>
      <c r="B12" s="2" t="s">
        <v>318</v>
      </c>
      <c r="C12" s="2" t="s">
        <v>628</v>
      </c>
      <c r="D12" s="2" t="s">
        <v>33</v>
      </c>
      <c r="E12" s="14">
        <f>IF(OR(E7="",E8="",E9=""),"",E7-E8-E9)</f>
        <v>-5.5511151231257827E-17</v>
      </c>
      <c r="F12" s="8" t="s">
        <v>629</v>
      </c>
      <c r="G12" s="7" t="str">
        <f>IF(E12="","UZUPEŁNIJ",IF(ABS(E12)&lt;=0.05,"SPEŁNIA","SPRAWDŹ"))</f>
        <v>SPEŁNIA</v>
      </c>
    </row>
    <row r="13" spans="1:8" ht="24" customHeight="1">
      <c r="A13" s="2" t="s">
        <v>35</v>
      </c>
      <c r="B13" s="2" t="s">
        <v>328</v>
      </c>
      <c r="C13" s="2" t="s">
        <v>408</v>
      </c>
      <c r="D13" s="2" t="s">
        <v>33</v>
      </c>
      <c r="E13" s="12">
        <v>1.28</v>
      </c>
      <c r="F13" s="8" t="s">
        <v>630</v>
      </c>
      <c r="G13" s="7"/>
    </row>
    <row r="14" spans="1:8" ht="24" customHeight="1">
      <c r="A14" s="2" t="s">
        <v>39</v>
      </c>
      <c r="B14" s="2" t="s">
        <v>328</v>
      </c>
      <c r="C14" s="2" t="s">
        <v>631</v>
      </c>
      <c r="D14" s="2" t="s">
        <v>33</v>
      </c>
      <c r="E14" s="12">
        <v>0.98</v>
      </c>
      <c r="F14" s="8" t="s">
        <v>632</v>
      </c>
      <c r="G14" s="7"/>
    </row>
    <row r="15" spans="1:8" ht="24" customHeight="1">
      <c r="A15" s="2" t="s">
        <v>42</v>
      </c>
      <c r="B15" s="2" t="s">
        <v>328</v>
      </c>
      <c r="C15" s="2" t="s">
        <v>623</v>
      </c>
      <c r="D15" s="2" t="s">
        <v>70</v>
      </c>
      <c r="E15" s="12">
        <v>0.3</v>
      </c>
      <c r="F15" s="8" t="s">
        <v>630</v>
      </c>
      <c r="G15" s="7"/>
    </row>
    <row r="16" spans="1:8" ht="24" customHeight="1">
      <c r="A16" s="2" t="s">
        <v>46</v>
      </c>
      <c r="B16" s="2" t="s">
        <v>328</v>
      </c>
      <c r="C16" s="2" t="s">
        <v>633</v>
      </c>
      <c r="D16" s="2" t="s">
        <v>33</v>
      </c>
      <c r="E16" s="12">
        <v>0.03</v>
      </c>
      <c r="F16" s="8" t="s">
        <v>625</v>
      </c>
      <c r="G16" s="7"/>
    </row>
    <row r="17" spans="1:7" ht="24" customHeight="1">
      <c r="A17" s="2" t="s">
        <v>51</v>
      </c>
      <c r="B17" s="2" t="s">
        <v>328</v>
      </c>
      <c r="C17" s="2" t="s">
        <v>626</v>
      </c>
      <c r="D17" s="2" t="s">
        <v>33</v>
      </c>
      <c r="E17" s="14">
        <f>IF(OR(E13="",E16=""),"",E13-E16)</f>
        <v>1.25</v>
      </c>
      <c r="F17" s="8" t="s">
        <v>627</v>
      </c>
      <c r="G17" s="7" t="str">
        <f>IF(E17="","UZUPEŁNIJ",IF(E17&gt;0,"SPEŁNIA","NIE SPEŁNIA"))</f>
        <v>SPEŁNIA</v>
      </c>
    </row>
    <row r="18" spans="1:7" ht="24" customHeight="1">
      <c r="A18" s="2" t="s">
        <v>57</v>
      </c>
      <c r="B18" s="2" t="s">
        <v>328</v>
      </c>
      <c r="C18" s="2" t="s">
        <v>628</v>
      </c>
      <c r="D18" s="2" t="s">
        <v>33</v>
      </c>
      <c r="E18" s="14">
        <f>IF(OR(E13="",E14="",E15=""),"",E13-E14-E15)</f>
        <v>5.5511151231257827E-17</v>
      </c>
      <c r="F18" s="8" t="s">
        <v>629</v>
      </c>
      <c r="G18" s="7" t="str">
        <f>IF(E18="","UZUPEŁNIJ",IF(ABS(E18)&lt;=0.05,"SPEŁNIA","SPRAWDŹ"))</f>
        <v>SPEŁNIA</v>
      </c>
    </row>
    <row r="19" spans="1:7" ht="24" customHeight="1">
      <c r="A19" s="2" t="s">
        <v>60</v>
      </c>
      <c r="B19" s="2" t="s">
        <v>337</v>
      </c>
      <c r="C19" s="2" t="s">
        <v>634</v>
      </c>
      <c r="D19" s="2" t="s">
        <v>33</v>
      </c>
      <c r="E19" s="14">
        <f>IF('03_KPG_Scieki'!L38="","",'03_KPG_Scieki'!L38)</f>
        <v>1.19</v>
      </c>
      <c r="F19" s="8" t="s">
        <v>635</v>
      </c>
      <c r="G19" s="7"/>
    </row>
    <row r="20" spans="1:7" ht="24" customHeight="1">
      <c r="A20" s="2" t="s">
        <v>64</v>
      </c>
      <c r="B20" s="2" t="s">
        <v>337</v>
      </c>
      <c r="C20" s="2" t="s">
        <v>636</v>
      </c>
      <c r="D20" s="2" t="s">
        <v>33</v>
      </c>
      <c r="E20" s="14">
        <f>IF('04_KPG_Powietrze'!L39="","",'04_KPG_Powietrze'!L39)</f>
        <v>1.25</v>
      </c>
      <c r="F20" s="8" t="s">
        <v>635</v>
      </c>
      <c r="G20" s="7"/>
    </row>
    <row r="21" spans="1:7" ht="24" customHeight="1">
      <c r="A21" s="2" t="s">
        <v>68</v>
      </c>
      <c r="B21" s="2" t="s">
        <v>337</v>
      </c>
      <c r="C21" s="2" t="s">
        <v>637</v>
      </c>
      <c r="D21" s="2" t="s">
        <v>33</v>
      </c>
      <c r="E21" s="12">
        <v>0.02</v>
      </c>
      <c r="F21" s="8" t="s">
        <v>638</v>
      </c>
      <c r="G21" s="7"/>
    </row>
    <row r="22" spans="1:7" ht="24" customHeight="1">
      <c r="A22" s="2" t="s">
        <v>72</v>
      </c>
      <c r="B22" s="2" t="s">
        <v>337</v>
      </c>
      <c r="C22" s="2" t="s">
        <v>639</v>
      </c>
      <c r="D22" s="2" t="s">
        <v>33</v>
      </c>
      <c r="E22" s="14">
        <f>IF(OR(E19="",E20="",E21=""),"",E19+E20-E21)</f>
        <v>2.42</v>
      </c>
      <c r="F22" s="8" t="s">
        <v>640</v>
      </c>
      <c r="G22" s="7" t="str">
        <f>IF(E22="","UZUPEŁNIJ",IF(E22&gt;0,"SPEŁNIA","NIE SPEŁNIA"))</f>
        <v>SPEŁNIA</v>
      </c>
    </row>
    <row r="23" spans="1:7" ht="24" customHeight="1">
      <c r="A23" s="2" t="s">
        <v>75</v>
      </c>
      <c r="B23" s="2" t="s">
        <v>337</v>
      </c>
      <c r="C23" s="2" t="s">
        <v>410</v>
      </c>
      <c r="D23" s="2" t="s">
        <v>70</v>
      </c>
      <c r="E23" s="14">
        <f>IF('05_KPG_Lacznie'!N24="","",'05_KPG_Lacznie'!N24)</f>
        <v>0.81299999999999994</v>
      </c>
      <c r="F23" s="8" t="s">
        <v>641</v>
      </c>
      <c r="G23" s="7"/>
    </row>
    <row r="24" spans="1:7" ht="24" customHeight="1">
      <c r="A24" s="2" t="s">
        <v>77</v>
      </c>
      <c r="B24" s="2" t="s">
        <v>337</v>
      </c>
      <c r="C24" s="2" t="s">
        <v>411</v>
      </c>
      <c r="D24" s="2" t="s">
        <v>11</v>
      </c>
      <c r="E24" s="14">
        <f>IF(OR(E22="",E23="",E23=0),"",E22/E23)</f>
        <v>2.9766297662976631</v>
      </c>
      <c r="F24" s="8" t="s">
        <v>87</v>
      </c>
      <c r="G24" s="7" t="str">
        <f>IF(E24="","UZUPEŁNIJ",IF(E24&gt;0,"SPEŁNIA","NIE SPEŁNIA"))</f>
        <v>SPEŁNIA</v>
      </c>
    </row>
    <row r="25" spans="1:7" ht="75" customHeight="1">
      <c r="A25" s="2" t="s">
        <v>79</v>
      </c>
      <c r="B25" s="2" t="s">
        <v>337</v>
      </c>
      <c r="C25" s="2" t="s">
        <v>642</v>
      </c>
      <c r="D25" s="2" t="s">
        <v>11</v>
      </c>
      <c r="E25" s="8" t="s">
        <v>643</v>
      </c>
      <c r="F25" s="8" t="s">
        <v>644</v>
      </c>
      <c r="G25" s="7"/>
    </row>
    <row r="26" spans="1:7" ht="78.599999999999994" customHeight="1">
      <c r="A26" s="2" t="s">
        <v>82</v>
      </c>
      <c r="B26" s="2" t="s">
        <v>337</v>
      </c>
      <c r="C26" s="2" t="s">
        <v>645</v>
      </c>
      <c r="D26" s="2" t="s">
        <v>11</v>
      </c>
      <c r="E26" s="8" t="s">
        <v>646</v>
      </c>
      <c r="F26" s="8" t="s">
        <v>317</v>
      </c>
      <c r="G26" s="7"/>
    </row>
  </sheetData>
  <mergeCells count="2">
    <mergeCell ref="A1:H2"/>
    <mergeCell ref="A3:H3"/>
  </mergeCells>
  <conditionalFormatting sqref="G7:G26">
    <cfRule type="expression" dxfId="11" priority="4">
      <formula>G7="SPEŁNIA"</formula>
    </cfRule>
    <cfRule type="expression" dxfId="10" priority="5">
      <formula>G7="NIE SPEŁNIA"</formula>
    </cfRule>
    <cfRule type="expression" dxfId="9" priority="6">
      <formula>OR(G7="UZUPEŁNIJ",G7="BRAK MAPY",G7="WYMAGA UZUPEŁNIENIA")</formula>
    </cfRule>
  </conditionalFormatting>
  <conditionalFormatting sqref="H5">
    <cfRule type="expression" dxfId="8" priority="1">
      <formula>H5="SPEŁNIA"</formula>
    </cfRule>
    <cfRule type="expression" dxfId="7" priority="2">
      <formula>H5="NIE SPEŁNIA"</formula>
    </cfRule>
    <cfRule type="expression" dxfId="6" priority="3">
      <formula>OR(H5="UZUPEŁNIJ",H5="BRAK MAPY",H5="WYMAGA UZUPEŁNIENIA")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06"/>
  <sheetViews>
    <sheetView workbookViewId="0">
      <selection sqref="A1:M2"/>
    </sheetView>
  </sheetViews>
  <sheetFormatPr defaultRowHeight="13.8"/>
  <cols>
    <col min="1" max="1" width="11" customWidth="1"/>
    <col min="2" max="2" width="28" customWidth="1"/>
    <col min="3" max="3" width="22" customWidth="1"/>
    <col min="4" max="4" width="18" customWidth="1"/>
    <col min="5" max="5" width="12" customWidth="1"/>
    <col min="6" max="6" width="13" customWidth="1"/>
    <col min="7" max="7" width="17" customWidth="1"/>
    <col min="8" max="8" width="16" customWidth="1"/>
    <col min="9" max="9" width="24" customWidth="1"/>
    <col min="10" max="10" width="20" customWidth="1"/>
    <col min="11" max="11" width="18" customWidth="1"/>
    <col min="12" max="12" width="24" customWidth="1"/>
    <col min="13" max="13" width="28" customWidth="1"/>
  </cols>
  <sheetData>
    <row r="1" spans="1:13" ht="19.2" customHeight="1">
      <c r="A1" s="22" t="s">
        <v>647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19.2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>
      <c r="A3" s="19" t="s">
        <v>648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36" customHeight="1">
      <c r="A4" s="3" t="s">
        <v>649</v>
      </c>
      <c r="B4" s="10">
        <f>COUNTIF(B7:B206,"&lt;&gt;")</f>
        <v>14</v>
      </c>
      <c r="C4" s="10" t="s">
        <v>133</v>
      </c>
      <c r="D4" s="7" t="str">
        <f>IF(B4&gt;0,"GOTOWE","WYMAGA UZUPEŁNIENIA")</f>
        <v>GOTOWE</v>
      </c>
    </row>
    <row r="6" spans="1:13" ht="24" customHeight="1">
      <c r="A6" s="3" t="s">
        <v>317</v>
      </c>
      <c r="B6" s="3" t="s">
        <v>650</v>
      </c>
      <c r="C6" s="3" t="s">
        <v>651</v>
      </c>
      <c r="D6" s="3" t="s">
        <v>652</v>
      </c>
      <c r="E6" s="3" t="s">
        <v>653</v>
      </c>
      <c r="F6" s="3" t="s">
        <v>654</v>
      </c>
      <c r="G6" s="3" t="s">
        <v>655</v>
      </c>
      <c r="H6" s="3" t="s">
        <v>656</v>
      </c>
      <c r="I6" s="3" t="s">
        <v>657</v>
      </c>
      <c r="J6" s="3" t="s">
        <v>658</v>
      </c>
      <c r="K6" s="3" t="s">
        <v>659</v>
      </c>
      <c r="L6" s="3" t="s">
        <v>660</v>
      </c>
      <c r="M6" s="3" t="s">
        <v>221</v>
      </c>
    </row>
    <row r="7" spans="1:13" ht="22.8">
      <c r="A7" s="2" t="s">
        <v>326</v>
      </c>
      <c r="B7" s="8" t="s">
        <v>661</v>
      </c>
      <c r="C7" s="8" t="s">
        <v>319</v>
      </c>
      <c r="D7" s="8" t="s">
        <v>662</v>
      </c>
      <c r="E7" s="8" t="s">
        <v>663</v>
      </c>
      <c r="F7" s="9" t="s">
        <v>664</v>
      </c>
      <c r="G7" s="8" t="s">
        <v>665</v>
      </c>
      <c r="H7" s="8" t="s">
        <v>666</v>
      </c>
      <c r="I7" s="8" t="s">
        <v>667</v>
      </c>
      <c r="J7" s="8" t="s">
        <v>668</v>
      </c>
      <c r="K7" s="8" t="s">
        <v>669</v>
      </c>
      <c r="L7" s="8" t="s">
        <v>670</v>
      </c>
      <c r="M7" s="8" t="s">
        <v>671</v>
      </c>
    </row>
    <row r="8" spans="1:13" ht="22.8">
      <c r="A8" s="2" t="s">
        <v>334</v>
      </c>
      <c r="B8" s="8" t="s">
        <v>672</v>
      </c>
      <c r="C8" s="8" t="s">
        <v>329</v>
      </c>
      <c r="D8" s="8" t="s">
        <v>673</v>
      </c>
      <c r="E8" s="8" t="s">
        <v>663</v>
      </c>
      <c r="F8" s="9" t="s">
        <v>664</v>
      </c>
      <c r="G8" s="8" t="s">
        <v>674</v>
      </c>
      <c r="H8" s="8" t="s">
        <v>675</v>
      </c>
      <c r="I8" s="8" t="s">
        <v>676</v>
      </c>
      <c r="J8" s="8" t="s">
        <v>668</v>
      </c>
      <c r="K8" s="8" t="s">
        <v>677</v>
      </c>
      <c r="L8" s="8" t="s">
        <v>678</v>
      </c>
      <c r="M8" s="8" t="s">
        <v>671</v>
      </c>
    </row>
    <row r="9" spans="1:13" ht="22.8">
      <c r="A9" s="2" t="s">
        <v>379</v>
      </c>
      <c r="B9" s="8" t="s">
        <v>679</v>
      </c>
      <c r="C9" s="8" t="s">
        <v>319</v>
      </c>
      <c r="D9" s="8" t="s">
        <v>662</v>
      </c>
      <c r="E9" s="8" t="s">
        <v>663</v>
      </c>
      <c r="F9" s="9" t="s">
        <v>664</v>
      </c>
      <c r="G9" s="8" t="s">
        <v>665</v>
      </c>
      <c r="H9" s="8" t="s">
        <v>666</v>
      </c>
      <c r="I9" s="8" t="s">
        <v>680</v>
      </c>
      <c r="J9" s="8" t="s">
        <v>668</v>
      </c>
      <c r="K9" s="8" t="s">
        <v>681</v>
      </c>
      <c r="L9" s="8" t="s">
        <v>682</v>
      </c>
      <c r="M9" s="8" t="s">
        <v>671</v>
      </c>
    </row>
    <row r="10" spans="1:13" ht="22.8">
      <c r="A10" s="2" t="s">
        <v>380</v>
      </c>
      <c r="B10" s="8" t="s">
        <v>683</v>
      </c>
      <c r="C10" s="8" t="s">
        <v>684</v>
      </c>
      <c r="D10" s="8" t="s">
        <v>685</v>
      </c>
      <c r="E10" s="8" t="s">
        <v>93</v>
      </c>
      <c r="F10" s="9" t="s">
        <v>686</v>
      </c>
      <c r="G10" s="8" t="s">
        <v>687</v>
      </c>
      <c r="H10" s="8" t="s">
        <v>671</v>
      </c>
      <c r="I10" s="8" t="s">
        <v>688</v>
      </c>
      <c r="J10" s="8" t="s">
        <v>689</v>
      </c>
      <c r="K10" s="8" t="s">
        <v>690</v>
      </c>
      <c r="L10" s="8" t="s">
        <v>691</v>
      </c>
      <c r="M10" s="8" t="s">
        <v>671</v>
      </c>
    </row>
    <row r="11" spans="1:13" ht="22.8">
      <c r="A11" s="2" t="s">
        <v>692</v>
      </c>
      <c r="B11" s="8" t="s">
        <v>693</v>
      </c>
      <c r="C11" s="8" t="s">
        <v>694</v>
      </c>
      <c r="D11" s="8" t="s">
        <v>695</v>
      </c>
      <c r="E11" s="8" t="s">
        <v>93</v>
      </c>
      <c r="F11" s="9" t="s">
        <v>686</v>
      </c>
      <c r="G11" s="8" t="s">
        <v>671</v>
      </c>
      <c r="H11" s="8" t="s">
        <v>671</v>
      </c>
      <c r="I11" s="8" t="s">
        <v>696</v>
      </c>
      <c r="J11" s="8" t="s">
        <v>668</v>
      </c>
      <c r="K11" s="8" t="s">
        <v>697</v>
      </c>
      <c r="L11" s="8" t="s">
        <v>698</v>
      </c>
      <c r="M11" s="8" t="s">
        <v>671</v>
      </c>
    </row>
    <row r="12" spans="1:13" ht="22.8">
      <c r="A12" s="2" t="s">
        <v>137</v>
      </c>
      <c r="B12" s="8" t="s">
        <v>699</v>
      </c>
      <c r="C12" s="8" t="s">
        <v>329</v>
      </c>
      <c r="D12" s="8" t="s">
        <v>673</v>
      </c>
      <c r="E12" s="8" t="s">
        <v>663</v>
      </c>
      <c r="F12" s="9" t="s">
        <v>664</v>
      </c>
      <c r="G12" s="8" t="s">
        <v>674</v>
      </c>
      <c r="H12" s="8" t="s">
        <v>675</v>
      </c>
      <c r="I12" s="8" t="s">
        <v>700</v>
      </c>
      <c r="J12" s="8" t="s">
        <v>668</v>
      </c>
      <c r="K12" s="8" t="s">
        <v>701</v>
      </c>
      <c r="L12" s="8" t="s">
        <v>702</v>
      </c>
      <c r="M12" s="8" t="s">
        <v>671</v>
      </c>
    </row>
    <row r="13" spans="1:13" ht="22.8">
      <c r="A13" s="2" t="s">
        <v>138</v>
      </c>
      <c r="B13" s="8" t="s">
        <v>703</v>
      </c>
      <c r="C13" s="8" t="s">
        <v>684</v>
      </c>
      <c r="D13" s="8" t="s">
        <v>704</v>
      </c>
      <c r="E13" s="8" t="s">
        <v>93</v>
      </c>
      <c r="F13" s="9" t="s">
        <v>686</v>
      </c>
      <c r="G13" s="8" t="s">
        <v>687</v>
      </c>
      <c r="H13" s="8" t="s">
        <v>671</v>
      </c>
      <c r="I13" s="8" t="s">
        <v>705</v>
      </c>
      <c r="J13" s="8" t="s">
        <v>689</v>
      </c>
      <c r="K13" s="8" t="s">
        <v>706</v>
      </c>
      <c r="L13" s="8" t="s">
        <v>707</v>
      </c>
      <c r="M13" s="8" t="s">
        <v>671</v>
      </c>
    </row>
    <row r="14" spans="1:13">
      <c r="A14" s="2" t="s">
        <v>432</v>
      </c>
      <c r="B14" s="8" t="s">
        <v>708</v>
      </c>
      <c r="C14" s="8" t="s">
        <v>684</v>
      </c>
      <c r="D14" s="8" t="s">
        <v>709</v>
      </c>
      <c r="E14" s="8" t="s">
        <v>663</v>
      </c>
      <c r="F14" s="9" t="s">
        <v>710</v>
      </c>
      <c r="G14" s="8" t="s">
        <v>687</v>
      </c>
      <c r="H14" s="8" t="s">
        <v>671</v>
      </c>
      <c r="I14" s="8" t="s">
        <v>711</v>
      </c>
      <c r="J14" s="8" t="s">
        <v>712</v>
      </c>
      <c r="K14" s="8" t="s">
        <v>713</v>
      </c>
      <c r="L14" s="8" t="s">
        <v>714</v>
      </c>
      <c r="M14" s="8" t="s">
        <v>671</v>
      </c>
    </row>
    <row r="15" spans="1:13" ht="22.8">
      <c r="A15" s="2" t="s">
        <v>529</v>
      </c>
      <c r="B15" s="8" t="s">
        <v>715</v>
      </c>
      <c r="C15" s="8" t="s">
        <v>319</v>
      </c>
      <c r="D15" s="8" t="s">
        <v>716</v>
      </c>
      <c r="E15" s="8" t="s">
        <v>93</v>
      </c>
      <c r="F15" s="9" t="s">
        <v>710</v>
      </c>
      <c r="G15" s="8" t="s">
        <v>671</v>
      </c>
      <c r="H15" s="8" t="s">
        <v>671</v>
      </c>
      <c r="I15" s="8" t="s">
        <v>717</v>
      </c>
      <c r="J15" s="8" t="s">
        <v>668</v>
      </c>
      <c r="K15" s="8" t="s">
        <v>718</v>
      </c>
      <c r="L15" s="8" t="s">
        <v>719</v>
      </c>
      <c r="M15" s="8" t="s">
        <v>671</v>
      </c>
    </row>
    <row r="16" spans="1:13" ht="22.8">
      <c r="A16" s="2" t="s">
        <v>538</v>
      </c>
      <c r="B16" s="8" t="s">
        <v>720</v>
      </c>
      <c r="C16" s="8" t="s">
        <v>329</v>
      </c>
      <c r="D16" s="8" t="s">
        <v>721</v>
      </c>
      <c r="E16" s="8" t="s">
        <v>93</v>
      </c>
      <c r="F16" s="9" t="s">
        <v>710</v>
      </c>
      <c r="G16" s="8" t="s">
        <v>671</v>
      </c>
      <c r="H16" s="8" t="s">
        <v>671</v>
      </c>
      <c r="I16" s="8" t="s">
        <v>717</v>
      </c>
      <c r="J16" s="8" t="s">
        <v>668</v>
      </c>
      <c r="K16" s="8" t="s">
        <v>718</v>
      </c>
      <c r="L16" s="8" t="s">
        <v>722</v>
      </c>
      <c r="M16" s="8" t="s">
        <v>671</v>
      </c>
    </row>
    <row r="17" spans="1:13" ht="22.8">
      <c r="A17" s="2" t="s">
        <v>542</v>
      </c>
      <c r="B17" s="8" t="s">
        <v>723</v>
      </c>
      <c r="C17" s="8" t="s">
        <v>684</v>
      </c>
      <c r="D17" s="8" t="s">
        <v>724</v>
      </c>
      <c r="E17" s="8" t="s">
        <v>93</v>
      </c>
      <c r="F17" s="9" t="s">
        <v>710</v>
      </c>
      <c r="G17" s="8" t="s">
        <v>671</v>
      </c>
      <c r="H17" s="8" t="s">
        <v>671</v>
      </c>
      <c r="I17" s="8" t="s">
        <v>725</v>
      </c>
      <c r="J17" s="8" t="s">
        <v>689</v>
      </c>
      <c r="K17" s="8" t="s">
        <v>726</v>
      </c>
      <c r="L17" s="8" t="s">
        <v>727</v>
      </c>
      <c r="M17" s="8" t="s">
        <v>671</v>
      </c>
    </row>
    <row r="18" spans="1:13" ht="22.8">
      <c r="A18" s="2" t="s">
        <v>728</v>
      </c>
      <c r="B18" s="8" t="s">
        <v>729</v>
      </c>
      <c r="C18" s="8" t="s">
        <v>684</v>
      </c>
      <c r="D18" s="8" t="s">
        <v>730</v>
      </c>
      <c r="E18" s="8" t="s">
        <v>663</v>
      </c>
      <c r="F18" s="9" t="s">
        <v>710</v>
      </c>
      <c r="G18" s="8" t="s">
        <v>687</v>
      </c>
      <c r="H18" s="8" t="s">
        <v>671</v>
      </c>
      <c r="I18" s="8" t="s">
        <v>731</v>
      </c>
      <c r="J18" s="8" t="s">
        <v>712</v>
      </c>
      <c r="K18" s="8" t="s">
        <v>732</v>
      </c>
      <c r="L18" s="8" t="s">
        <v>733</v>
      </c>
      <c r="M18" s="8" t="s">
        <v>671</v>
      </c>
    </row>
    <row r="19" spans="1:13">
      <c r="A19" s="2" t="s">
        <v>734</v>
      </c>
      <c r="B19" s="8" t="s">
        <v>735</v>
      </c>
      <c r="C19" s="8" t="s">
        <v>684</v>
      </c>
      <c r="D19" s="8" t="s">
        <v>736</v>
      </c>
      <c r="E19" s="8" t="s">
        <v>663</v>
      </c>
      <c r="F19" s="9" t="s">
        <v>710</v>
      </c>
      <c r="G19" s="8" t="s">
        <v>671</v>
      </c>
      <c r="H19" s="8" t="s">
        <v>671</v>
      </c>
      <c r="I19" s="8" t="s">
        <v>737</v>
      </c>
      <c r="J19" s="8" t="s">
        <v>689</v>
      </c>
      <c r="K19" s="8" t="s">
        <v>697</v>
      </c>
      <c r="L19" s="8" t="s">
        <v>738</v>
      </c>
      <c r="M19" s="8" t="s">
        <v>671</v>
      </c>
    </row>
    <row r="20" spans="1:13" ht="22.8">
      <c r="A20" s="2" t="s">
        <v>739</v>
      </c>
      <c r="B20" s="8" t="s">
        <v>740</v>
      </c>
      <c r="C20" s="8" t="s">
        <v>684</v>
      </c>
      <c r="D20" s="8" t="s">
        <v>741</v>
      </c>
      <c r="E20" s="8" t="s">
        <v>93</v>
      </c>
      <c r="F20" s="9" t="s">
        <v>742</v>
      </c>
      <c r="G20" s="8" t="s">
        <v>671</v>
      </c>
      <c r="H20" s="8" t="s">
        <v>671</v>
      </c>
      <c r="I20" s="8" t="s">
        <v>743</v>
      </c>
      <c r="J20" s="8" t="s">
        <v>744</v>
      </c>
      <c r="K20" s="8" t="s">
        <v>745</v>
      </c>
      <c r="L20" s="8" t="s">
        <v>746</v>
      </c>
      <c r="M20" s="8" t="s">
        <v>671</v>
      </c>
    </row>
    <row r="21" spans="1:13">
      <c r="A21" s="2" t="s">
        <v>747</v>
      </c>
      <c r="B21" s="8"/>
      <c r="C21" s="8"/>
      <c r="D21" s="8"/>
      <c r="E21" s="8"/>
      <c r="F21" s="9"/>
      <c r="G21" s="8"/>
      <c r="H21" s="8"/>
      <c r="I21" s="8"/>
      <c r="J21" s="8"/>
      <c r="K21" s="8"/>
      <c r="L21" s="8"/>
      <c r="M21" s="8"/>
    </row>
    <row r="22" spans="1:13">
      <c r="A22" s="2" t="s">
        <v>748</v>
      </c>
      <c r="B22" s="8"/>
      <c r="C22" s="8"/>
      <c r="D22" s="8"/>
      <c r="E22" s="8"/>
      <c r="F22" s="9"/>
      <c r="G22" s="8"/>
      <c r="H22" s="8"/>
      <c r="I22" s="8"/>
      <c r="J22" s="8"/>
      <c r="K22" s="8"/>
      <c r="L22" s="8"/>
      <c r="M22" s="8"/>
    </row>
    <row r="23" spans="1:13">
      <c r="A23" s="2" t="s">
        <v>749</v>
      </c>
      <c r="B23" s="8"/>
      <c r="C23" s="8"/>
      <c r="D23" s="8"/>
      <c r="E23" s="8"/>
      <c r="F23" s="9"/>
      <c r="G23" s="8"/>
      <c r="H23" s="8"/>
      <c r="I23" s="8"/>
      <c r="J23" s="8"/>
      <c r="K23" s="8"/>
      <c r="L23" s="8"/>
      <c r="M23" s="8"/>
    </row>
    <row r="24" spans="1:13">
      <c r="A24" s="2" t="s">
        <v>750</v>
      </c>
      <c r="B24" s="8"/>
      <c r="C24" s="8"/>
      <c r="D24" s="8"/>
      <c r="E24" s="8"/>
      <c r="F24" s="9"/>
      <c r="G24" s="8"/>
      <c r="H24" s="8"/>
      <c r="I24" s="8"/>
      <c r="J24" s="8"/>
      <c r="K24" s="8"/>
      <c r="L24" s="8"/>
      <c r="M24" s="8"/>
    </row>
    <row r="25" spans="1:13">
      <c r="A25" s="2" t="s">
        <v>751</v>
      </c>
      <c r="B25" s="8"/>
      <c r="C25" s="8"/>
      <c r="D25" s="8"/>
      <c r="E25" s="8"/>
      <c r="F25" s="9"/>
      <c r="G25" s="8"/>
      <c r="H25" s="8"/>
      <c r="I25" s="8"/>
      <c r="J25" s="8"/>
      <c r="K25" s="8"/>
      <c r="L25" s="8"/>
      <c r="M25" s="8"/>
    </row>
    <row r="26" spans="1:13">
      <c r="A26" s="2" t="s">
        <v>752</v>
      </c>
      <c r="B26" s="8"/>
      <c r="C26" s="8"/>
      <c r="D26" s="8"/>
      <c r="E26" s="8"/>
      <c r="F26" s="9"/>
      <c r="G26" s="8"/>
      <c r="H26" s="8"/>
      <c r="I26" s="8"/>
      <c r="J26" s="8"/>
      <c r="K26" s="8"/>
      <c r="L26" s="8"/>
      <c r="M26" s="8"/>
    </row>
    <row r="27" spans="1:13">
      <c r="A27" s="2" t="s">
        <v>753</v>
      </c>
      <c r="B27" s="8"/>
      <c r="C27" s="8"/>
      <c r="D27" s="8"/>
      <c r="E27" s="8"/>
      <c r="F27" s="9"/>
      <c r="G27" s="8"/>
      <c r="H27" s="8"/>
      <c r="I27" s="8"/>
      <c r="J27" s="8"/>
      <c r="K27" s="8"/>
      <c r="L27" s="8"/>
      <c r="M27" s="8"/>
    </row>
    <row r="28" spans="1:13">
      <c r="A28" s="2" t="s">
        <v>754</v>
      </c>
      <c r="B28" s="8"/>
      <c r="C28" s="8"/>
      <c r="D28" s="8"/>
      <c r="E28" s="8"/>
      <c r="F28" s="9"/>
      <c r="G28" s="8"/>
      <c r="H28" s="8"/>
      <c r="I28" s="8"/>
      <c r="J28" s="8"/>
      <c r="K28" s="8"/>
      <c r="L28" s="8"/>
      <c r="M28" s="8"/>
    </row>
    <row r="29" spans="1:13">
      <c r="A29" s="2" t="s">
        <v>755</v>
      </c>
      <c r="B29" s="8"/>
      <c r="C29" s="8"/>
      <c r="D29" s="8"/>
      <c r="E29" s="8"/>
      <c r="F29" s="9"/>
      <c r="G29" s="8"/>
      <c r="H29" s="8"/>
      <c r="I29" s="8"/>
      <c r="J29" s="8"/>
      <c r="K29" s="8"/>
      <c r="L29" s="8"/>
      <c r="M29" s="8"/>
    </row>
    <row r="30" spans="1:13">
      <c r="A30" s="2" t="s">
        <v>756</v>
      </c>
      <c r="B30" s="8"/>
      <c r="C30" s="8"/>
      <c r="D30" s="8"/>
      <c r="E30" s="8"/>
      <c r="F30" s="9"/>
      <c r="G30" s="8"/>
      <c r="H30" s="8"/>
      <c r="I30" s="8"/>
      <c r="J30" s="8"/>
      <c r="K30" s="8"/>
      <c r="L30" s="8"/>
      <c r="M30" s="8"/>
    </row>
    <row r="31" spans="1:13">
      <c r="A31" s="2" t="s">
        <v>757</v>
      </c>
      <c r="B31" s="8"/>
      <c r="C31" s="8"/>
      <c r="D31" s="8"/>
      <c r="E31" s="8"/>
      <c r="F31" s="9"/>
      <c r="G31" s="8"/>
      <c r="H31" s="8"/>
      <c r="I31" s="8"/>
      <c r="J31" s="8"/>
      <c r="K31" s="8"/>
      <c r="L31" s="8"/>
      <c r="M31" s="8"/>
    </row>
    <row r="32" spans="1:13">
      <c r="A32" s="2" t="s">
        <v>758</v>
      </c>
      <c r="B32" s="8"/>
      <c r="C32" s="8"/>
      <c r="D32" s="8"/>
      <c r="E32" s="8"/>
      <c r="F32" s="9"/>
      <c r="G32" s="8"/>
      <c r="H32" s="8"/>
      <c r="I32" s="8"/>
      <c r="J32" s="8"/>
      <c r="K32" s="8"/>
      <c r="L32" s="8"/>
      <c r="M32" s="8"/>
    </row>
    <row r="33" spans="1:13">
      <c r="A33" s="2" t="s">
        <v>759</v>
      </c>
      <c r="B33" s="8"/>
      <c r="C33" s="8"/>
      <c r="D33" s="8"/>
      <c r="E33" s="8"/>
      <c r="F33" s="9"/>
      <c r="G33" s="8"/>
      <c r="H33" s="8"/>
      <c r="I33" s="8"/>
      <c r="J33" s="8"/>
      <c r="K33" s="8"/>
      <c r="L33" s="8"/>
      <c r="M33" s="8"/>
    </row>
    <row r="34" spans="1:13">
      <c r="A34" s="2" t="s">
        <v>760</v>
      </c>
      <c r="B34" s="8"/>
      <c r="C34" s="8"/>
      <c r="D34" s="8"/>
      <c r="E34" s="8"/>
      <c r="F34" s="9"/>
      <c r="G34" s="8"/>
      <c r="H34" s="8"/>
      <c r="I34" s="8"/>
      <c r="J34" s="8"/>
      <c r="K34" s="8"/>
      <c r="L34" s="8"/>
      <c r="M34" s="8"/>
    </row>
    <row r="35" spans="1:13">
      <c r="A35" s="2" t="s">
        <v>761</v>
      </c>
      <c r="B35" s="8"/>
      <c r="C35" s="8"/>
      <c r="D35" s="8"/>
      <c r="E35" s="8"/>
      <c r="F35" s="9"/>
      <c r="G35" s="8"/>
      <c r="H35" s="8"/>
      <c r="I35" s="8"/>
      <c r="J35" s="8"/>
      <c r="K35" s="8"/>
      <c r="L35" s="8"/>
      <c r="M35" s="8"/>
    </row>
    <row r="36" spans="1:13">
      <c r="A36" s="2" t="s">
        <v>762</v>
      </c>
      <c r="B36" s="8"/>
      <c r="C36" s="8"/>
      <c r="D36" s="8"/>
      <c r="E36" s="8"/>
      <c r="F36" s="9"/>
      <c r="G36" s="8"/>
      <c r="H36" s="8"/>
      <c r="I36" s="8"/>
      <c r="J36" s="8"/>
      <c r="K36" s="8"/>
      <c r="L36" s="8"/>
      <c r="M36" s="8"/>
    </row>
    <row r="37" spans="1:13">
      <c r="A37" s="2" t="s">
        <v>763</v>
      </c>
      <c r="B37" s="8"/>
      <c r="C37" s="8"/>
      <c r="D37" s="8"/>
      <c r="E37" s="8"/>
      <c r="F37" s="9"/>
      <c r="G37" s="8"/>
      <c r="H37" s="8"/>
      <c r="I37" s="8"/>
      <c r="J37" s="8"/>
      <c r="K37" s="8"/>
      <c r="L37" s="8"/>
      <c r="M37" s="8"/>
    </row>
    <row r="38" spans="1:13">
      <c r="A38" s="2" t="s">
        <v>764</v>
      </c>
      <c r="B38" s="8"/>
      <c r="C38" s="8"/>
      <c r="D38" s="8"/>
      <c r="E38" s="8"/>
      <c r="F38" s="9"/>
      <c r="G38" s="8"/>
      <c r="H38" s="8"/>
      <c r="I38" s="8"/>
      <c r="J38" s="8"/>
      <c r="K38" s="8"/>
      <c r="L38" s="8"/>
      <c r="M38" s="8"/>
    </row>
    <row r="39" spans="1:13">
      <c r="A39" s="2" t="s">
        <v>765</v>
      </c>
      <c r="B39" s="8"/>
      <c r="C39" s="8"/>
      <c r="D39" s="8"/>
      <c r="E39" s="8"/>
      <c r="F39" s="9"/>
      <c r="G39" s="8"/>
      <c r="H39" s="8"/>
      <c r="I39" s="8"/>
      <c r="J39" s="8"/>
      <c r="K39" s="8"/>
      <c r="L39" s="8"/>
      <c r="M39" s="8"/>
    </row>
    <row r="40" spans="1:13">
      <c r="A40" s="2" t="s">
        <v>766</v>
      </c>
      <c r="B40" s="8"/>
      <c r="C40" s="8"/>
      <c r="D40" s="8"/>
      <c r="E40" s="8"/>
      <c r="F40" s="9"/>
      <c r="G40" s="8"/>
      <c r="H40" s="8"/>
      <c r="I40" s="8"/>
      <c r="J40" s="8"/>
      <c r="K40" s="8"/>
      <c r="L40" s="8"/>
      <c r="M40" s="8"/>
    </row>
    <row r="41" spans="1:13">
      <c r="A41" s="2" t="s">
        <v>767</v>
      </c>
      <c r="B41" s="8"/>
      <c r="C41" s="8"/>
      <c r="D41" s="8"/>
      <c r="E41" s="8"/>
      <c r="F41" s="9"/>
      <c r="G41" s="8"/>
      <c r="H41" s="8"/>
      <c r="I41" s="8"/>
      <c r="J41" s="8"/>
      <c r="K41" s="8"/>
      <c r="L41" s="8"/>
      <c r="M41" s="8"/>
    </row>
    <row r="42" spans="1:13">
      <c r="A42" s="2" t="s">
        <v>768</v>
      </c>
      <c r="B42" s="8"/>
      <c r="C42" s="8"/>
      <c r="D42" s="8"/>
      <c r="E42" s="8"/>
      <c r="F42" s="9"/>
      <c r="G42" s="8"/>
      <c r="H42" s="8"/>
      <c r="I42" s="8"/>
      <c r="J42" s="8"/>
      <c r="K42" s="8"/>
      <c r="L42" s="8"/>
      <c r="M42" s="8"/>
    </row>
    <row r="43" spans="1:13">
      <c r="A43" s="2" t="s">
        <v>769</v>
      </c>
      <c r="B43" s="8"/>
      <c r="C43" s="8"/>
      <c r="D43" s="8"/>
      <c r="E43" s="8"/>
      <c r="F43" s="9"/>
      <c r="G43" s="8"/>
      <c r="H43" s="8"/>
      <c r="I43" s="8"/>
      <c r="J43" s="8"/>
      <c r="K43" s="8"/>
      <c r="L43" s="8"/>
      <c r="M43" s="8"/>
    </row>
    <row r="44" spans="1:13">
      <c r="A44" s="2" t="s">
        <v>770</v>
      </c>
      <c r="B44" s="8"/>
      <c r="C44" s="8"/>
      <c r="D44" s="8"/>
      <c r="E44" s="8"/>
      <c r="F44" s="9"/>
      <c r="G44" s="8"/>
      <c r="H44" s="8"/>
      <c r="I44" s="8"/>
      <c r="J44" s="8"/>
      <c r="K44" s="8"/>
      <c r="L44" s="8"/>
      <c r="M44" s="8"/>
    </row>
    <row r="45" spans="1:13">
      <c r="A45" s="2" t="s">
        <v>771</v>
      </c>
      <c r="B45" s="8"/>
      <c r="C45" s="8"/>
      <c r="D45" s="8"/>
      <c r="E45" s="8"/>
      <c r="F45" s="9"/>
      <c r="G45" s="8"/>
      <c r="H45" s="8"/>
      <c r="I45" s="8"/>
      <c r="J45" s="8"/>
      <c r="K45" s="8"/>
      <c r="L45" s="8"/>
      <c r="M45" s="8"/>
    </row>
    <row r="46" spans="1:13">
      <c r="A46" s="2" t="s">
        <v>772</v>
      </c>
      <c r="B46" s="8"/>
      <c r="C46" s="8"/>
      <c r="D46" s="8"/>
      <c r="E46" s="8"/>
      <c r="F46" s="9"/>
      <c r="G46" s="8"/>
      <c r="H46" s="8"/>
      <c r="I46" s="8"/>
      <c r="J46" s="8"/>
      <c r="K46" s="8"/>
      <c r="L46" s="8"/>
      <c r="M46" s="8"/>
    </row>
    <row r="47" spans="1:13">
      <c r="A47" s="2" t="s">
        <v>773</v>
      </c>
      <c r="B47" s="8"/>
      <c r="C47" s="8"/>
      <c r="D47" s="8"/>
      <c r="E47" s="8"/>
      <c r="F47" s="9"/>
      <c r="G47" s="8"/>
      <c r="H47" s="8"/>
      <c r="I47" s="8"/>
      <c r="J47" s="8"/>
      <c r="K47" s="8"/>
      <c r="L47" s="8"/>
      <c r="M47" s="8"/>
    </row>
    <row r="48" spans="1:13">
      <c r="A48" s="2" t="s">
        <v>774</v>
      </c>
      <c r="B48" s="8"/>
      <c r="C48" s="8"/>
      <c r="D48" s="8"/>
      <c r="E48" s="8"/>
      <c r="F48" s="9"/>
      <c r="G48" s="8"/>
      <c r="H48" s="8"/>
      <c r="I48" s="8"/>
      <c r="J48" s="8"/>
      <c r="K48" s="8"/>
      <c r="L48" s="8"/>
      <c r="M48" s="8"/>
    </row>
    <row r="49" spans="1:13">
      <c r="A49" s="2" t="s">
        <v>775</v>
      </c>
      <c r="B49" s="8"/>
      <c r="C49" s="8"/>
      <c r="D49" s="8"/>
      <c r="E49" s="8"/>
      <c r="F49" s="9"/>
      <c r="G49" s="8"/>
      <c r="H49" s="8"/>
      <c r="I49" s="8"/>
      <c r="J49" s="8"/>
      <c r="K49" s="8"/>
      <c r="L49" s="8"/>
      <c r="M49" s="8"/>
    </row>
    <row r="50" spans="1:13">
      <c r="A50" s="2" t="s">
        <v>776</v>
      </c>
      <c r="B50" s="8"/>
      <c r="C50" s="8"/>
      <c r="D50" s="8"/>
      <c r="E50" s="8"/>
      <c r="F50" s="9"/>
      <c r="G50" s="8"/>
      <c r="H50" s="8"/>
      <c r="I50" s="8"/>
      <c r="J50" s="8"/>
      <c r="K50" s="8"/>
      <c r="L50" s="8"/>
      <c r="M50" s="8"/>
    </row>
    <row r="51" spans="1:13">
      <c r="A51" s="2" t="s">
        <v>777</v>
      </c>
      <c r="B51" s="8"/>
      <c r="C51" s="8"/>
      <c r="D51" s="8"/>
      <c r="E51" s="8"/>
      <c r="F51" s="9"/>
      <c r="G51" s="8"/>
      <c r="H51" s="8"/>
      <c r="I51" s="8"/>
      <c r="J51" s="8"/>
      <c r="K51" s="8"/>
      <c r="L51" s="8"/>
      <c r="M51" s="8"/>
    </row>
    <row r="52" spans="1:13">
      <c r="A52" s="2" t="s">
        <v>778</v>
      </c>
      <c r="B52" s="8"/>
      <c r="C52" s="8"/>
      <c r="D52" s="8"/>
      <c r="E52" s="8"/>
      <c r="F52" s="9"/>
      <c r="G52" s="8"/>
      <c r="H52" s="8"/>
      <c r="I52" s="8"/>
      <c r="J52" s="8"/>
      <c r="K52" s="8"/>
      <c r="L52" s="8"/>
      <c r="M52" s="8"/>
    </row>
    <row r="53" spans="1:13">
      <c r="A53" s="2" t="s">
        <v>779</v>
      </c>
      <c r="B53" s="8"/>
      <c r="C53" s="8"/>
      <c r="D53" s="8"/>
      <c r="E53" s="8"/>
      <c r="F53" s="9"/>
      <c r="G53" s="8"/>
      <c r="H53" s="8"/>
      <c r="I53" s="8"/>
      <c r="J53" s="8"/>
      <c r="K53" s="8"/>
      <c r="L53" s="8"/>
      <c r="M53" s="8"/>
    </row>
    <row r="54" spans="1:13">
      <c r="A54" s="2" t="s">
        <v>780</v>
      </c>
      <c r="B54" s="8"/>
      <c r="C54" s="8"/>
      <c r="D54" s="8"/>
      <c r="E54" s="8"/>
      <c r="F54" s="9"/>
      <c r="G54" s="8"/>
      <c r="H54" s="8"/>
      <c r="I54" s="8"/>
      <c r="J54" s="8"/>
      <c r="K54" s="8"/>
      <c r="L54" s="8"/>
      <c r="M54" s="8"/>
    </row>
    <row r="55" spans="1:13">
      <c r="A55" s="2" t="s">
        <v>781</v>
      </c>
      <c r="B55" s="8"/>
      <c r="C55" s="8"/>
      <c r="D55" s="8"/>
      <c r="E55" s="8"/>
      <c r="F55" s="9"/>
      <c r="G55" s="8"/>
      <c r="H55" s="8"/>
      <c r="I55" s="8"/>
      <c r="J55" s="8"/>
      <c r="K55" s="8"/>
      <c r="L55" s="8"/>
      <c r="M55" s="8"/>
    </row>
    <row r="56" spans="1:13">
      <c r="A56" s="2" t="s">
        <v>782</v>
      </c>
      <c r="B56" s="8"/>
      <c r="C56" s="8"/>
      <c r="D56" s="8"/>
      <c r="E56" s="8"/>
      <c r="F56" s="9"/>
      <c r="G56" s="8"/>
      <c r="H56" s="8"/>
      <c r="I56" s="8"/>
      <c r="J56" s="8"/>
      <c r="K56" s="8"/>
      <c r="L56" s="8"/>
      <c r="M56" s="8"/>
    </row>
    <row r="57" spans="1:13">
      <c r="A57" s="2" t="s">
        <v>783</v>
      </c>
      <c r="B57" s="8"/>
      <c r="C57" s="8"/>
      <c r="D57" s="8"/>
      <c r="E57" s="8"/>
      <c r="F57" s="9"/>
      <c r="G57" s="8"/>
      <c r="H57" s="8"/>
      <c r="I57" s="8"/>
      <c r="J57" s="8"/>
      <c r="K57" s="8"/>
      <c r="L57" s="8"/>
      <c r="M57" s="8"/>
    </row>
    <row r="58" spans="1:13">
      <c r="A58" s="2" t="s">
        <v>784</v>
      </c>
      <c r="B58" s="8"/>
      <c r="C58" s="8"/>
      <c r="D58" s="8"/>
      <c r="E58" s="8"/>
      <c r="F58" s="9"/>
      <c r="G58" s="8"/>
      <c r="H58" s="8"/>
      <c r="I58" s="8"/>
      <c r="J58" s="8"/>
      <c r="K58" s="8"/>
      <c r="L58" s="8"/>
      <c r="M58" s="8"/>
    </row>
    <row r="59" spans="1:13">
      <c r="A59" s="2" t="s">
        <v>785</v>
      </c>
      <c r="B59" s="8"/>
      <c r="C59" s="8"/>
      <c r="D59" s="8"/>
      <c r="E59" s="8"/>
      <c r="F59" s="9"/>
      <c r="G59" s="8"/>
      <c r="H59" s="8"/>
      <c r="I59" s="8"/>
      <c r="J59" s="8"/>
      <c r="K59" s="8"/>
      <c r="L59" s="8"/>
      <c r="M59" s="8"/>
    </row>
    <row r="60" spans="1:13">
      <c r="A60" s="2" t="s">
        <v>786</v>
      </c>
      <c r="B60" s="8"/>
      <c r="C60" s="8"/>
      <c r="D60" s="8"/>
      <c r="E60" s="8"/>
      <c r="F60" s="9"/>
      <c r="G60" s="8"/>
      <c r="H60" s="8"/>
      <c r="I60" s="8"/>
      <c r="J60" s="8"/>
      <c r="K60" s="8"/>
      <c r="L60" s="8"/>
      <c r="M60" s="8"/>
    </row>
    <row r="61" spans="1:13">
      <c r="A61" s="2" t="s">
        <v>787</v>
      </c>
      <c r="B61" s="8"/>
      <c r="C61" s="8"/>
      <c r="D61" s="8"/>
      <c r="E61" s="8"/>
      <c r="F61" s="9"/>
      <c r="G61" s="8"/>
      <c r="H61" s="8"/>
      <c r="I61" s="8"/>
      <c r="J61" s="8"/>
      <c r="K61" s="8"/>
      <c r="L61" s="8"/>
      <c r="M61" s="8"/>
    </row>
    <row r="62" spans="1:13">
      <c r="A62" s="2" t="s">
        <v>788</v>
      </c>
      <c r="B62" s="8"/>
      <c r="C62" s="8"/>
      <c r="D62" s="8"/>
      <c r="E62" s="8"/>
      <c r="F62" s="9"/>
      <c r="G62" s="8"/>
      <c r="H62" s="8"/>
      <c r="I62" s="8"/>
      <c r="J62" s="8"/>
      <c r="K62" s="8"/>
      <c r="L62" s="8"/>
      <c r="M62" s="8"/>
    </row>
    <row r="63" spans="1:13">
      <c r="A63" s="2" t="s">
        <v>789</v>
      </c>
      <c r="B63" s="8"/>
      <c r="C63" s="8"/>
      <c r="D63" s="8"/>
      <c r="E63" s="8"/>
      <c r="F63" s="9"/>
      <c r="G63" s="8"/>
      <c r="H63" s="8"/>
      <c r="I63" s="8"/>
      <c r="J63" s="8"/>
      <c r="K63" s="8"/>
      <c r="L63" s="8"/>
      <c r="M63" s="8"/>
    </row>
    <row r="64" spans="1:13">
      <c r="A64" s="2" t="s">
        <v>790</v>
      </c>
      <c r="B64" s="8"/>
      <c r="C64" s="8"/>
      <c r="D64" s="8"/>
      <c r="E64" s="8"/>
      <c r="F64" s="9"/>
      <c r="G64" s="8"/>
      <c r="H64" s="8"/>
      <c r="I64" s="8"/>
      <c r="J64" s="8"/>
      <c r="K64" s="8"/>
      <c r="L64" s="8"/>
      <c r="M64" s="8"/>
    </row>
    <row r="65" spans="1:13">
      <c r="A65" s="2" t="s">
        <v>791</v>
      </c>
      <c r="B65" s="8"/>
      <c r="C65" s="8"/>
      <c r="D65" s="8"/>
      <c r="E65" s="8"/>
      <c r="F65" s="9"/>
      <c r="G65" s="8"/>
      <c r="H65" s="8"/>
      <c r="I65" s="8"/>
      <c r="J65" s="8"/>
      <c r="K65" s="8"/>
      <c r="L65" s="8"/>
      <c r="M65" s="8"/>
    </row>
    <row r="66" spans="1:13">
      <c r="A66" s="2" t="s">
        <v>792</v>
      </c>
      <c r="B66" s="8"/>
      <c r="C66" s="8"/>
      <c r="D66" s="8"/>
      <c r="E66" s="8"/>
      <c r="F66" s="9"/>
      <c r="G66" s="8"/>
      <c r="H66" s="8"/>
      <c r="I66" s="8"/>
      <c r="J66" s="8"/>
      <c r="K66" s="8"/>
      <c r="L66" s="8"/>
      <c r="M66" s="8"/>
    </row>
    <row r="67" spans="1:13">
      <c r="A67" s="2" t="s">
        <v>793</v>
      </c>
      <c r="B67" s="8"/>
      <c r="C67" s="8"/>
      <c r="D67" s="8"/>
      <c r="E67" s="8"/>
      <c r="F67" s="9"/>
      <c r="G67" s="8"/>
      <c r="H67" s="8"/>
      <c r="I67" s="8"/>
      <c r="J67" s="8"/>
      <c r="K67" s="8"/>
      <c r="L67" s="8"/>
      <c r="M67" s="8"/>
    </row>
    <row r="68" spans="1:13">
      <c r="A68" s="2" t="s">
        <v>794</v>
      </c>
      <c r="B68" s="8"/>
      <c r="C68" s="8"/>
      <c r="D68" s="8"/>
      <c r="E68" s="8"/>
      <c r="F68" s="9"/>
      <c r="G68" s="8"/>
      <c r="H68" s="8"/>
      <c r="I68" s="8"/>
      <c r="J68" s="8"/>
      <c r="K68" s="8"/>
      <c r="L68" s="8"/>
      <c r="M68" s="8"/>
    </row>
    <row r="69" spans="1:13">
      <c r="A69" s="2" t="s">
        <v>795</v>
      </c>
      <c r="B69" s="8"/>
      <c r="C69" s="8"/>
      <c r="D69" s="8"/>
      <c r="E69" s="8"/>
      <c r="F69" s="9"/>
      <c r="G69" s="8"/>
      <c r="H69" s="8"/>
      <c r="I69" s="8"/>
      <c r="J69" s="8"/>
      <c r="K69" s="8"/>
      <c r="L69" s="8"/>
      <c r="M69" s="8"/>
    </row>
    <row r="70" spans="1:13">
      <c r="A70" s="2" t="s">
        <v>796</v>
      </c>
      <c r="B70" s="8"/>
      <c r="C70" s="8"/>
      <c r="D70" s="8"/>
      <c r="E70" s="8"/>
      <c r="F70" s="9"/>
      <c r="G70" s="8"/>
      <c r="H70" s="8"/>
      <c r="I70" s="8"/>
      <c r="J70" s="8"/>
      <c r="K70" s="8"/>
      <c r="L70" s="8"/>
      <c r="M70" s="8"/>
    </row>
    <row r="71" spans="1:13">
      <c r="A71" s="2" t="s">
        <v>797</v>
      </c>
      <c r="B71" s="8"/>
      <c r="C71" s="8"/>
      <c r="D71" s="8"/>
      <c r="E71" s="8"/>
      <c r="F71" s="9"/>
      <c r="G71" s="8"/>
      <c r="H71" s="8"/>
      <c r="I71" s="8"/>
      <c r="J71" s="8"/>
      <c r="K71" s="8"/>
      <c r="L71" s="8"/>
      <c r="M71" s="8"/>
    </row>
    <row r="72" spans="1:13">
      <c r="A72" s="2" t="s">
        <v>798</v>
      </c>
      <c r="B72" s="8"/>
      <c r="C72" s="8"/>
      <c r="D72" s="8"/>
      <c r="E72" s="8"/>
      <c r="F72" s="9"/>
      <c r="G72" s="8"/>
      <c r="H72" s="8"/>
      <c r="I72" s="8"/>
      <c r="J72" s="8"/>
      <c r="K72" s="8"/>
      <c r="L72" s="8"/>
      <c r="M72" s="8"/>
    </row>
    <row r="73" spans="1:13">
      <c r="A73" s="2" t="s">
        <v>799</v>
      </c>
      <c r="B73" s="8"/>
      <c r="C73" s="8"/>
      <c r="D73" s="8"/>
      <c r="E73" s="8"/>
      <c r="F73" s="9"/>
      <c r="G73" s="8"/>
      <c r="H73" s="8"/>
      <c r="I73" s="8"/>
      <c r="J73" s="8"/>
      <c r="K73" s="8"/>
      <c r="L73" s="8"/>
      <c r="M73" s="8"/>
    </row>
    <row r="74" spans="1:13">
      <c r="A74" s="2" t="s">
        <v>800</v>
      </c>
      <c r="B74" s="8"/>
      <c r="C74" s="8"/>
      <c r="D74" s="8"/>
      <c r="E74" s="8"/>
      <c r="F74" s="9"/>
      <c r="G74" s="8"/>
      <c r="H74" s="8"/>
      <c r="I74" s="8"/>
      <c r="J74" s="8"/>
      <c r="K74" s="8"/>
      <c r="L74" s="8"/>
      <c r="M74" s="8"/>
    </row>
    <row r="75" spans="1:13">
      <c r="A75" s="2" t="s">
        <v>801</v>
      </c>
      <c r="B75" s="8"/>
      <c r="C75" s="8"/>
      <c r="D75" s="8"/>
      <c r="E75" s="8"/>
      <c r="F75" s="9"/>
      <c r="G75" s="8"/>
      <c r="H75" s="8"/>
      <c r="I75" s="8"/>
      <c r="J75" s="8"/>
      <c r="K75" s="8"/>
      <c r="L75" s="8"/>
      <c r="M75" s="8"/>
    </row>
    <row r="76" spans="1:13">
      <c r="A76" s="2" t="s">
        <v>802</v>
      </c>
      <c r="B76" s="8"/>
      <c r="C76" s="8"/>
      <c r="D76" s="8"/>
      <c r="E76" s="8"/>
      <c r="F76" s="9"/>
      <c r="G76" s="8"/>
      <c r="H76" s="8"/>
      <c r="I76" s="8"/>
      <c r="J76" s="8"/>
      <c r="K76" s="8"/>
      <c r="L76" s="8"/>
      <c r="M76" s="8"/>
    </row>
    <row r="77" spans="1:13">
      <c r="A77" s="2" t="s">
        <v>803</v>
      </c>
      <c r="B77" s="8"/>
      <c r="C77" s="8"/>
      <c r="D77" s="8"/>
      <c r="E77" s="8"/>
      <c r="F77" s="9"/>
      <c r="G77" s="8"/>
      <c r="H77" s="8"/>
      <c r="I77" s="8"/>
      <c r="J77" s="8"/>
      <c r="K77" s="8"/>
      <c r="L77" s="8"/>
      <c r="M77" s="8"/>
    </row>
    <row r="78" spans="1:13">
      <c r="A78" s="2" t="s">
        <v>804</v>
      </c>
      <c r="B78" s="8"/>
      <c r="C78" s="8"/>
      <c r="D78" s="8"/>
      <c r="E78" s="8"/>
      <c r="F78" s="9"/>
      <c r="G78" s="8"/>
      <c r="H78" s="8"/>
      <c r="I78" s="8"/>
      <c r="J78" s="8"/>
      <c r="K78" s="8"/>
      <c r="L78" s="8"/>
      <c r="M78" s="8"/>
    </row>
    <row r="79" spans="1:13">
      <c r="A79" s="2" t="s">
        <v>805</v>
      </c>
      <c r="B79" s="8"/>
      <c r="C79" s="8"/>
      <c r="D79" s="8"/>
      <c r="E79" s="8"/>
      <c r="F79" s="9"/>
      <c r="G79" s="8"/>
      <c r="H79" s="8"/>
      <c r="I79" s="8"/>
      <c r="J79" s="8"/>
      <c r="K79" s="8"/>
      <c r="L79" s="8"/>
      <c r="M79" s="8"/>
    </row>
    <row r="80" spans="1:13">
      <c r="A80" s="2" t="s">
        <v>806</v>
      </c>
      <c r="B80" s="8"/>
      <c r="C80" s="8"/>
      <c r="D80" s="8"/>
      <c r="E80" s="8"/>
      <c r="F80" s="9"/>
      <c r="G80" s="8"/>
      <c r="H80" s="8"/>
      <c r="I80" s="8"/>
      <c r="J80" s="8"/>
      <c r="K80" s="8"/>
      <c r="L80" s="8"/>
      <c r="M80" s="8"/>
    </row>
    <row r="81" spans="1:13">
      <c r="A81" s="2" t="s">
        <v>807</v>
      </c>
      <c r="B81" s="8"/>
      <c r="C81" s="8"/>
      <c r="D81" s="8"/>
      <c r="E81" s="8"/>
      <c r="F81" s="9"/>
      <c r="G81" s="8"/>
      <c r="H81" s="8"/>
      <c r="I81" s="8"/>
      <c r="J81" s="8"/>
      <c r="K81" s="8"/>
      <c r="L81" s="8"/>
      <c r="M81" s="8"/>
    </row>
    <row r="82" spans="1:13">
      <c r="A82" s="2" t="s">
        <v>808</v>
      </c>
      <c r="B82" s="8"/>
      <c r="C82" s="8"/>
      <c r="D82" s="8"/>
      <c r="E82" s="8"/>
      <c r="F82" s="9"/>
      <c r="G82" s="8"/>
      <c r="H82" s="8"/>
      <c r="I82" s="8"/>
      <c r="J82" s="8"/>
      <c r="K82" s="8"/>
      <c r="L82" s="8"/>
      <c r="M82" s="8"/>
    </row>
    <row r="83" spans="1:13">
      <c r="A83" s="2" t="s">
        <v>809</v>
      </c>
      <c r="B83" s="8"/>
      <c r="C83" s="8"/>
      <c r="D83" s="8"/>
      <c r="E83" s="8"/>
      <c r="F83" s="9"/>
      <c r="G83" s="8"/>
      <c r="H83" s="8"/>
      <c r="I83" s="8"/>
      <c r="J83" s="8"/>
      <c r="K83" s="8"/>
      <c r="L83" s="8"/>
      <c r="M83" s="8"/>
    </row>
    <row r="84" spans="1:13">
      <c r="A84" s="2" t="s">
        <v>810</v>
      </c>
      <c r="B84" s="8"/>
      <c r="C84" s="8"/>
      <c r="D84" s="8"/>
      <c r="E84" s="8"/>
      <c r="F84" s="9"/>
      <c r="G84" s="8"/>
      <c r="H84" s="8"/>
      <c r="I84" s="8"/>
      <c r="J84" s="8"/>
      <c r="K84" s="8"/>
      <c r="L84" s="8"/>
      <c r="M84" s="8"/>
    </row>
    <row r="85" spans="1:13">
      <c r="A85" s="2" t="s">
        <v>811</v>
      </c>
      <c r="B85" s="8"/>
      <c r="C85" s="8"/>
      <c r="D85" s="8"/>
      <c r="E85" s="8"/>
      <c r="F85" s="9"/>
      <c r="G85" s="8"/>
      <c r="H85" s="8"/>
      <c r="I85" s="8"/>
      <c r="J85" s="8"/>
      <c r="K85" s="8"/>
      <c r="L85" s="8"/>
      <c r="M85" s="8"/>
    </row>
    <row r="86" spans="1:13">
      <c r="A86" s="2" t="s">
        <v>812</v>
      </c>
      <c r="B86" s="8"/>
      <c r="C86" s="8"/>
      <c r="D86" s="8"/>
      <c r="E86" s="8"/>
      <c r="F86" s="9"/>
      <c r="G86" s="8"/>
      <c r="H86" s="8"/>
      <c r="I86" s="8"/>
      <c r="J86" s="8"/>
      <c r="K86" s="8"/>
      <c r="L86" s="8"/>
      <c r="M86" s="8"/>
    </row>
    <row r="87" spans="1:13">
      <c r="A87" s="2" t="s">
        <v>813</v>
      </c>
      <c r="B87" s="8"/>
      <c r="C87" s="8"/>
      <c r="D87" s="8"/>
      <c r="E87" s="8"/>
      <c r="F87" s="9"/>
      <c r="G87" s="8"/>
      <c r="H87" s="8"/>
      <c r="I87" s="8"/>
      <c r="J87" s="8"/>
      <c r="K87" s="8"/>
      <c r="L87" s="8"/>
      <c r="M87" s="8"/>
    </row>
    <row r="88" spans="1:13">
      <c r="A88" s="2" t="s">
        <v>814</v>
      </c>
      <c r="B88" s="8"/>
      <c r="C88" s="8"/>
      <c r="D88" s="8"/>
      <c r="E88" s="8"/>
      <c r="F88" s="9"/>
      <c r="G88" s="8"/>
      <c r="H88" s="8"/>
      <c r="I88" s="8"/>
      <c r="J88" s="8"/>
      <c r="K88" s="8"/>
      <c r="L88" s="8"/>
      <c r="M88" s="8"/>
    </row>
    <row r="89" spans="1:13">
      <c r="A89" s="2" t="s">
        <v>815</v>
      </c>
      <c r="B89" s="8"/>
      <c r="C89" s="8"/>
      <c r="D89" s="8"/>
      <c r="E89" s="8"/>
      <c r="F89" s="9"/>
      <c r="G89" s="8"/>
      <c r="H89" s="8"/>
      <c r="I89" s="8"/>
      <c r="J89" s="8"/>
      <c r="K89" s="8"/>
      <c r="L89" s="8"/>
      <c r="M89" s="8"/>
    </row>
    <row r="90" spans="1:13">
      <c r="A90" s="2" t="s">
        <v>816</v>
      </c>
      <c r="B90" s="8"/>
      <c r="C90" s="8"/>
      <c r="D90" s="8"/>
      <c r="E90" s="8"/>
      <c r="F90" s="9"/>
      <c r="G90" s="8"/>
      <c r="H90" s="8"/>
      <c r="I90" s="8"/>
      <c r="J90" s="8"/>
      <c r="K90" s="8"/>
      <c r="L90" s="8"/>
      <c r="M90" s="8"/>
    </row>
    <row r="91" spans="1:13">
      <c r="A91" s="2" t="s">
        <v>817</v>
      </c>
      <c r="B91" s="8"/>
      <c r="C91" s="8"/>
      <c r="D91" s="8"/>
      <c r="E91" s="8"/>
      <c r="F91" s="9"/>
      <c r="G91" s="8"/>
      <c r="H91" s="8"/>
      <c r="I91" s="8"/>
      <c r="J91" s="8"/>
      <c r="K91" s="8"/>
      <c r="L91" s="8"/>
      <c r="M91" s="8"/>
    </row>
    <row r="92" spans="1:13">
      <c r="A92" s="2" t="s">
        <v>818</v>
      </c>
      <c r="B92" s="8"/>
      <c r="C92" s="8"/>
      <c r="D92" s="8"/>
      <c r="E92" s="8"/>
      <c r="F92" s="9"/>
      <c r="G92" s="8"/>
      <c r="H92" s="8"/>
      <c r="I92" s="8"/>
      <c r="J92" s="8"/>
      <c r="K92" s="8"/>
      <c r="L92" s="8"/>
      <c r="M92" s="8"/>
    </row>
    <row r="93" spans="1:13">
      <c r="A93" s="2" t="s">
        <v>819</v>
      </c>
      <c r="B93" s="8"/>
      <c r="C93" s="8"/>
      <c r="D93" s="8"/>
      <c r="E93" s="8"/>
      <c r="F93" s="9"/>
      <c r="G93" s="8"/>
      <c r="H93" s="8"/>
      <c r="I93" s="8"/>
      <c r="J93" s="8"/>
      <c r="K93" s="8"/>
      <c r="L93" s="8"/>
      <c r="M93" s="8"/>
    </row>
    <row r="94" spans="1:13">
      <c r="A94" s="2" t="s">
        <v>820</v>
      </c>
      <c r="B94" s="8"/>
      <c r="C94" s="8"/>
      <c r="D94" s="8"/>
      <c r="E94" s="8"/>
      <c r="F94" s="9"/>
      <c r="G94" s="8"/>
      <c r="H94" s="8"/>
      <c r="I94" s="8"/>
      <c r="J94" s="8"/>
      <c r="K94" s="8"/>
      <c r="L94" s="8"/>
      <c r="M94" s="8"/>
    </row>
    <row r="95" spans="1:13">
      <c r="A95" s="2" t="s">
        <v>821</v>
      </c>
      <c r="B95" s="8"/>
      <c r="C95" s="8"/>
      <c r="D95" s="8"/>
      <c r="E95" s="8"/>
      <c r="F95" s="9"/>
      <c r="G95" s="8"/>
      <c r="H95" s="8"/>
      <c r="I95" s="8"/>
      <c r="J95" s="8"/>
      <c r="K95" s="8"/>
      <c r="L95" s="8"/>
      <c r="M95" s="8"/>
    </row>
    <row r="96" spans="1:13">
      <c r="A96" s="2" t="s">
        <v>822</v>
      </c>
      <c r="B96" s="8"/>
      <c r="C96" s="8"/>
      <c r="D96" s="8"/>
      <c r="E96" s="8"/>
      <c r="F96" s="9"/>
      <c r="G96" s="8"/>
      <c r="H96" s="8"/>
      <c r="I96" s="8"/>
      <c r="J96" s="8"/>
      <c r="K96" s="8"/>
      <c r="L96" s="8"/>
      <c r="M96" s="8"/>
    </row>
    <row r="97" spans="1:13">
      <c r="A97" s="2" t="s">
        <v>823</v>
      </c>
      <c r="B97" s="8"/>
      <c r="C97" s="8"/>
      <c r="D97" s="8"/>
      <c r="E97" s="8"/>
      <c r="F97" s="9"/>
      <c r="G97" s="8"/>
      <c r="H97" s="8"/>
      <c r="I97" s="8"/>
      <c r="J97" s="8"/>
      <c r="K97" s="8"/>
      <c r="L97" s="8"/>
      <c r="M97" s="8"/>
    </row>
    <row r="98" spans="1:13">
      <c r="A98" s="2" t="s">
        <v>824</v>
      </c>
      <c r="B98" s="8"/>
      <c r="C98" s="8"/>
      <c r="D98" s="8"/>
      <c r="E98" s="8"/>
      <c r="F98" s="9"/>
      <c r="G98" s="8"/>
      <c r="H98" s="8"/>
      <c r="I98" s="8"/>
      <c r="J98" s="8"/>
      <c r="K98" s="8"/>
      <c r="L98" s="8"/>
      <c r="M98" s="8"/>
    </row>
    <row r="99" spans="1:13">
      <c r="A99" s="2" t="s">
        <v>825</v>
      </c>
      <c r="B99" s="8"/>
      <c r="C99" s="8"/>
      <c r="D99" s="8"/>
      <c r="E99" s="8"/>
      <c r="F99" s="9"/>
      <c r="G99" s="8"/>
      <c r="H99" s="8"/>
      <c r="I99" s="8"/>
      <c r="J99" s="8"/>
      <c r="K99" s="8"/>
      <c r="L99" s="8"/>
      <c r="M99" s="8"/>
    </row>
    <row r="100" spans="1:13">
      <c r="A100" s="2" t="s">
        <v>826</v>
      </c>
      <c r="B100" s="8"/>
      <c r="C100" s="8"/>
      <c r="D100" s="8"/>
      <c r="E100" s="8"/>
      <c r="F100" s="9"/>
      <c r="G100" s="8"/>
      <c r="H100" s="8"/>
      <c r="I100" s="8"/>
      <c r="J100" s="8"/>
      <c r="K100" s="8"/>
      <c r="L100" s="8"/>
      <c r="M100" s="8"/>
    </row>
    <row r="101" spans="1:13">
      <c r="A101" s="2" t="s">
        <v>827</v>
      </c>
      <c r="B101" s="8"/>
      <c r="C101" s="8"/>
      <c r="D101" s="8"/>
      <c r="E101" s="8"/>
      <c r="F101" s="9"/>
      <c r="G101" s="8"/>
      <c r="H101" s="8"/>
      <c r="I101" s="8"/>
      <c r="J101" s="8"/>
      <c r="K101" s="8"/>
      <c r="L101" s="8"/>
      <c r="M101" s="8"/>
    </row>
    <row r="102" spans="1:13">
      <c r="A102" s="2" t="s">
        <v>828</v>
      </c>
      <c r="B102" s="8"/>
      <c r="C102" s="8"/>
      <c r="D102" s="8"/>
      <c r="E102" s="8"/>
      <c r="F102" s="9"/>
      <c r="G102" s="8"/>
      <c r="H102" s="8"/>
      <c r="I102" s="8"/>
      <c r="J102" s="8"/>
      <c r="K102" s="8"/>
      <c r="L102" s="8"/>
      <c r="M102" s="8"/>
    </row>
    <row r="103" spans="1:13">
      <c r="A103" s="2" t="s">
        <v>829</v>
      </c>
      <c r="B103" s="8"/>
      <c r="C103" s="8"/>
      <c r="D103" s="8"/>
      <c r="E103" s="8"/>
      <c r="F103" s="9"/>
      <c r="G103" s="8"/>
      <c r="H103" s="8"/>
      <c r="I103" s="8"/>
      <c r="J103" s="8"/>
      <c r="K103" s="8"/>
      <c r="L103" s="8"/>
      <c r="M103" s="8"/>
    </row>
    <row r="104" spans="1:13">
      <c r="A104" s="2" t="s">
        <v>830</v>
      </c>
      <c r="B104" s="8"/>
      <c r="C104" s="8"/>
      <c r="D104" s="8"/>
      <c r="E104" s="8"/>
      <c r="F104" s="9"/>
      <c r="G104" s="8"/>
      <c r="H104" s="8"/>
      <c r="I104" s="8"/>
      <c r="J104" s="8"/>
      <c r="K104" s="8"/>
      <c r="L104" s="8"/>
      <c r="M104" s="8"/>
    </row>
    <row r="105" spans="1:13">
      <c r="A105" s="2" t="s">
        <v>831</v>
      </c>
      <c r="B105" s="8"/>
      <c r="C105" s="8"/>
      <c r="D105" s="8"/>
      <c r="E105" s="8"/>
      <c r="F105" s="9"/>
      <c r="G105" s="8"/>
      <c r="H105" s="8"/>
      <c r="I105" s="8"/>
      <c r="J105" s="8"/>
      <c r="K105" s="8"/>
      <c r="L105" s="8"/>
      <c r="M105" s="8"/>
    </row>
    <row r="106" spans="1:13">
      <c r="A106" s="2" t="s">
        <v>832</v>
      </c>
      <c r="B106" s="8"/>
      <c r="C106" s="8"/>
      <c r="D106" s="8"/>
      <c r="E106" s="8"/>
      <c r="F106" s="9"/>
      <c r="G106" s="8"/>
      <c r="H106" s="8"/>
      <c r="I106" s="8"/>
      <c r="J106" s="8"/>
      <c r="K106" s="8"/>
      <c r="L106" s="8"/>
      <c r="M106" s="8"/>
    </row>
    <row r="107" spans="1:13">
      <c r="A107" s="2" t="s">
        <v>833</v>
      </c>
      <c r="B107" s="8"/>
      <c r="C107" s="8"/>
      <c r="D107" s="8"/>
      <c r="E107" s="8"/>
      <c r="F107" s="9"/>
      <c r="G107" s="8"/>
      <c r="H107" s="8"/>
      <c r="I107" s="8"/>
      <c r="J107" s="8"/>
      <c r="K107" s="8"/>
      <c r="L107" s="8"/>
      <c r="M107" s="8"/>
    </row>
    <row r="108" spans="1:13">
      <c r="A108" s="2" t="s">
        <v>834</v>
      </c>
      <c r="B108" s="8"/>
      <c r="C108" s="8"/>
      <c r="D108" s="8"/>
      <c r="E108" s="8"/>
      <c r="F108" s="9"/>
      <c r="G108" s="8"/>
      <c r="H108" s="8"/>
      <c r="I108" s="8"/>
      <c r="J108" s="8"/>
      <c r="K108" s="8"/>
      <c r="L108" s="8"/>
      <c r="M108" s="8"/>
    </row>
    <row r="109" spans="1:13">
      <c r="A109" s="2" t="s">
        <v>835</v>
      </c>
      <c r="B109" s="8"/>
      <c r="C109" s="8"/>
      <c r="D109" s="8"/>
      <c r="E109" s="8"/>
      <c r="F109" s="9"/>
      <c r="G109" s="8"/>
      <c r="H109" s="8"/>
      <c r="I109" s="8"/>
      <c r="J109" s="8"/>
      <c r="K109" s="8"/>
      <c r="L109" s="8"/>
      <c r="M109" s="8"/>
    </row>
    <row r="110" spans="1:13">
      <c r="A110" s="2" t="s">
        <v>836</v>
      </c>
      <c r="B110" s="8"/>
      <c r="C110" s="8"/>
      <c r="D110" s="8"/>
      <c r="E110" s="8"/>
      <c r="F110" s="9"/>
      <c r="G110" s="8"/>
      <c r="H110" s="8"/>
      <c r="I110" s="8"/>
      <c r="J110" s="8"/>
      <c r="K110" s="8"/>
      <c r="L110" s="8"/>
      <c r="M110" s="8"/>
    </row>
    <row r="111" spans="1:13">
      <c r="A111" s="2" t="s">
        <v>837</v>
      </c>
      <c r="B111" s="8"/>
      <c r="C111" s="8"/>
      <c r="D111" s="8"/>
      <c r="E111" s="8"/>
      <c r="F111" s="9"/>
      <c r="G111" s="8"/>
      <c r="H111" s="8"/>
      <c r="I111" s="8"/>
      <c r="J111" s="8"/>
      <c r="K111" s="8"/>
      <c r="L111" s="8"/>
      <c r="M111" s="8"/>
    </row>
    <row r="112" spans="1:13">
      <c r="A112" s="2" t="s">
        <v>838</v>
      </c>
      <c r="B112" s="8"/>
      <c r="C112" s="8"/>
      <c r="D112" s="8"/>
      <c r="E112" s="8"/>
      <c r="F112" s="9"/>
      <c r="G112" s="8"/>
      <c r="H112" s="8"/>
      <c r="I112" s="8"/>
      <c r="J112" s="8"/>
      <c r="K112" s="8"/>
      <c r="L112" s="8"/>
      <c r="M112" s="8"/>
    </row>
    <row r="113" spans="1:13">
      <c r="A113" s="2" t="s">
        <v>839</v>
      </c>
      <c r="B113" s="8"/>
      <c r="C113" s="8"/>
      <c r="D113" s="8"/>
      <c r="E113" s="8"/>
      <c r="F113" s="9"/>
      <c r="G113" s="8"/>
      <c r="H113" s="8"/>
      <c r="I113" s="8"/>
      <c r="J113" s="8"/>
      <c r="K113" s="8"/>
      <c r="L113" s="8"/>
      <c r="M113" s="8"/>
    </row>
    <row r="114" spans="1:13">
      <c r="A114" s="2" t="s">
        <v>840</v>
      </c>
      <c r="B114" s="8"/>
      <c r="C114" s="8"/>
      <c r="D114" s="8"/>
      <c r="E114" s="8"/>
      <c r="F114" s="9"/>
      <c r="G114" s="8"/>
      <c r="H114" s="8"/>
      <c r="I114" s="8"/>
      <c r="J114" s="8"/>
      <c r="K114" s="8"/>
      <c r="L114" s="8"/>
      <c r="M114" s="8"/>
    </row>
    <row r="115" spans="1:13">
      <c r="A115" s="2" t="s">
        <v>841</v>
      </c>
      <c r="B115" s="8"/>
      <c r="C115" s="8"/>
      <c r="D115" s="8"/>
      <c r="E115" s="8"/>
      <c r="F115" s="9"/>
      <c r="G115" s="8"/>
      <c r="H115" s="8"/>
      <c r="I115" s="8"/>
      <c r="J115" s="8"/>
      <c r="K115" s="8"/>
      <c r="L115" s="8"/>
      <c r="M115" s="8"/>
    </row>
    <row r="116" spans="1:13">
      <c r="A116" s="2" t="s">
        <v>842</v>
      </c>
      <c r="B116" s="8"/>
      <c r="C116" s="8"/>
      <c r="D116" s="8"/>
      <c r="E116" s="8"/>
      <c r="F116" s="9"/>
      <c r="G116" s="8"/>
      <c r="H116" s="8"/>
      <c r="I116" s="8"/>
      <c r="J116" s="8"/>
      <c r="K116" s="8"/>
      <c r="L116" s="8"/>
      <c r="M116" s="8"/>
    </row>
    <row r="117" spans="1:13">
      <c r="A117" s="2" t="s">
        <v>843</v>
      </c>
      <c r="B117" s="8"/>
      <c r="C117" s="8"/>
      <c r="D117" s="8"/>
      <c r="E117" s="8"/>
      <c r="F117" s="9"/>
      <c r="G117" s="8"/>
      <c r="H117" s="8"/>
      <c r="I117" s="8"/>
      <c r="J117" s="8"/>
      <c r="K117" s="8"/>
      <c r="L117" s="8"/>
      <c r="M117" s="8"/>
    </row>
    <row r="118" spans="1:13">
      <c r="A118" s="2" t="s">
        <v>844</v>
      </c>
      <c r="B118" s="8"/>
      <c r="C118" s="8"/>
      <c r="D118" s="8"/>
      <c r="E118" s="8"/>
      <c r="F118" s="9"/>
      <c r="G118" s="8"/>
      <c r="H118" s="8"/>
      <c r="I118" s="8"/>
      <c r="J118" s="8"/>
      <c r="K118" s="8"/>
      <c r="L118" s="8"/>
      <c r="M118" s="8"/>
    </row>
    <row r="119" spans="1:13">
      <c r="A119" s="2" t="s">
        <v>845</v>
      </c>
      <c r="B119" s="8"/>
      <c r="C119" s="8"/>
      <c r="D119" s="8"/>
      <c r="E119" s="8"/>
      <c r="F119" s="9"/>
      <c r="G119" s="8"/>
      <c r="H119" s="8"/>
      <c r="I119" s="8"/>
      <c r="J119" s="8"/>
      <c r="K119" s="8"/>
      <c r="L119" s="8"/>
      <c r="M119" s="8"/>
    </row>
    <row r="120" spans="1:13">
      <c r="A120" s="2" t="s">
        <v>846</v>
      </c>
      <c r="B120" s="8"/>
      <c r="C120" s="8"/>
      <c r="D120" s="8"/>
      <c r="E120" s="8"/>
      <c r="F120" s="9"/>
      <c r="G120" s="8"/>
      <c r="H120" s="8"/>
      <c r="I120" s="8"/>
      <c r="J120" s="8"/>
      <c r="K120" s="8"/>
      <c r="L120" s="8"/>
      <c r="M120" s="8"/>
    </row>
    <row r="121" spans="1:13">
      <c r="A121" s="2" t="s">
        <v>847</v>
      </c>
      <c r="B121" s="8"/>
      <c r="C121" s="8"/>
      <c r="D121" s="8"/>
      <c r="E121" s="8"/>
      <c r="F121" s="9"/>
      <c r="G121" s="8"/>
      <c r="H121" s="8"/>
      <c r="I121" s="8"/>
      <c r="J121" s="8"/>
      <c r="K121" s="8"/>
      <c r="L121" s="8"/>
      <c r="M121" s="8"/>
    </row>
    <row r="122" spans="1:13">
      <c r="A122" s="2" t="s">
        <v>848</v>
      </c>
      <c r="B122" s="8"/>
      <c r="C122" s="8"/>
      <c r="D122" s="8"/>
      <c r="E122" s="8"/>
      <c r="F122" s="9"/>
      <c r="G122" s="8"/>
      <c r="H122" s="8"/>
      <c r="I122" s="8"/>
      <c r="J122" s="8"/>
      <c r="K122" s="8"/>
      <c r="L122" s="8"/>
      <c r="M122" s="8"/>
    </row>
    <row r="123" spans="1:13">
      <c r="A123" s="2" t="s">
        <v>849</v>
      </c>
      <c r="B123" s="8"/>
      <c r="C123" s="8"/>
      <c r="D123" s="8"/>
      <c r="E123" s="8"/>
      <c r="F123" s="9"/>
      <c r="G123" s="8"/>
      <c r="H123" s="8"/>
      <c r="I123" s="8"/>
      <c r="J123" s="8"/>
      <c r="K123" s="8"/>
      <c r="L123" s="8"/>
      <c r="M123" s="8"/>
    </row>
    <row r="124" spans="1:13">
      <c r="A124" s="2" t="s">
        <v>850</v>
      </c>
      <c r="B124" s="8"/>
      <c r="C124" s="8"/>
      <c r="D124" s="8"/>
      <c r="E124" s="8"/>
      <c r="F124" s="9"/>
      <c r="G124" s="8"/>
      <c r="H124" s="8"/>
      <c r="I124" s="8"/>
      <c r="J124" s="8"/>
      <c r="K124" s="8"/>
      <c r="L124" s="8"/>
      <c r="M124" s="8"/>
    </row>
    <row r="125" spans="1:13">
      <c r="A125" s="2" t="s">
        <v>851</v>
      </c>
      <c r="B125" s="8"/>
      <c r="C125" s="8"/>
      <c r="D125" s="8"/>
      <c r="E125" s="8"/>
      <c r="F125" s="9"/>
      <c r="G125" s="8"/>
      <c r="H125" s="8"/>
      <c r="I125" s="8"/>
      <c r="J125" s="8"/>
      <c r="K125" s="8"/>
      <c r="L125" s="8"/>
      <c r="M125" s="8"/>
    </row>
    <row r="126" spans="1:13">
      <c r="A126" s="2" t="s">
        <v>852</v>
      </c>
      <c r="B126" s="8"/>
      <c r="C126" s="8"/>
      <c r="D126" s="8"/>
      <c r="E126" s="8"/>
      <c r="F126" s="9"/>
      <c r="G126" s="8"/>
      <c r="H126" s="8"/>
      <c r="I126" s="8"/>
      <c r="J126" s="8"/>
      <c r="K126" s="8"/>
      <c r="L126" s="8"/>
      <c r="M126" s="8"/>
    </row>
    <row r="127" spans="1:13">
      <c r="A127" s="2" t="s">
        <v>853</v>
      </c>
      <c r="B127" s="8"/>
      <c r="C127" s="8"/>
      <c r="D127" s="8"/>
      <c r="E127" s="8"/>
      <c r="F127" s="9"/>
      <c r="G127" s="8"/>
      <c r="H127" s="8"/>
      <c r="I127" s="8"/>
      <c r="J127" s="8"/>
      <c r="K127" s="8"/>
      <c r="L127" s="8"/>
      <c r="M127" s="8"/>
    </row>
    <row r="128" spans="1:13">
      <c r="A128" s="2" t="s">
        <v>854</v>
      </c>
      <c r="B128" s="8"/>
      <c r="C128" s="8"/>
      <c r="D128" s="8"/>
      <c r="E128" s="8"/>
      <c r="F128" s="9"/>
      <c r="G128" s="8"/>
      <c r="H128" s="8"/>
      <c r="I128" s="8"/>
      <c r="J128" s="8"/>
      <c r="K128" s="8"/>
      <c r="L128" s="8"/>
      <c r="M128" s="8"/>
    </row>
    <row r="129" spans="1:13">
      <c r="A129" s="2" t="s">
        <v>855</v>
      </c>
      <c r="B129" s="8"/>
      <c r="C129" s="8"/>
      <c r="D129" s="8"/>
      <c r="E129" s="8"/>
      <c r="F129" s="9"/>
      <c r="G129" s="8"/>
      <c r="H129" s="8"/>
      <c r="I129" s="8"/>
      <c r="J129" s="8"/>
      <c r="K129" s="8"/>
      <c r="L129" s="8"/>
      <c r="M129" s="8"/>
    </row>
    <row r="130" spans="1:13">
      <c r="A130" s="2" t="s">
        <v>856</v>
      </c>
      <c r="B130" s="8"/>
      <c r="C130" s="8"/>
      <c r="D130" s="8"/>
      <c r="E130" s="8"/>
      <c r="F130" s="9"/>
      <c r="G130" s="8"/>
      <c r="H130" s="8"/>
      <c r="I130" s="8"/>
      <c r="J130" s="8"/>
      <c r="K130" s="8"/>
      <c r="L130" s="8"/>
      <c r="M130" s="8"/>
    </row>
    <row r="131" spans="1:13">
      <c r="A131" s="2" t="s">
        <v>857</v>
      </c>
      <c r="B131" s="8"/>
      <c r="C131" s="8"/>
      <c r="D131" s="8"/>
      <c r="E131" s="8"/>
      <c r="F131" s="9"/>
      <c r="G131" s="8"/>
      <c r="H131" s="8"/>
      <c r="I131" s="8"/>
      <c r="J131" s="8"/>
      <c r="K131" s="8"/>
      <c r="L131" s="8"/>
      <c r="M131" s="8"/>
    </row>
    <row r="132" spans="1:13">
      <c r="A132" s="2" t="s">
        <v>858</v>
      </c>
      <c r="B132" s="8"/>
      <c r="C132" s="8"/>
      <c r="D132" s="8"/>
      <c r="E132" s="8"/>
      <c r="F132" s="9"/>
      <c r="G132" s="8"/>
      <c r="H132" s="8"/>
      <c r="I132" s="8"/>
      <c r="J132" s="8"/>
      <c r="K132" s="8"/>
      <c r="L132" s="8"/>
      <c r="M132" s="8"/>
    </row>
    <row r="133" spans="1:13">
      <c r="A133" s="2" t="s">
        <v>859</v>
      </c>
      <c r="B133" s="8"/>
      <c r="C133" s="8"/>
      <c r="D133" s="8"/>
      <c r="E133" s="8"/>
      <c r="F133" s="9"/>
      <c r="G133" s="8"/>
      <c r="H133" s="8"/>
      <c r="I133" s="8"/>
      <c r="J133" s="8"/>
      <c r="K133" s="8"/>
      <c r="L133" s="8"/>
      <c r="M133" s="8"/>
    </row>
    <row r="134" spans="1:13">
      <c r="A134" s="2" t="s">
        <v>860</v>
      </c>
      <c r="B134" s="8"/>
      <c r="C134" s="8"/>
      <c r="D134" s="8"/>
      <c r="E134" s="8"/>
      <c r="F134" s="9"/>
      <c r="G134" s="8"/>
      <c r="H134" s="8"/>
      <c r="I134" s="8"/>
      <c r="J134" s="8"/>
      <c r="K134" s="8"/>
      <c r="L134" s="8"/>
      <c r="M134" s="8"/>
    </row>
    <row r="135" spans="1:13">
      <c r="A135" s="2" t="s">
        <v>861</v>
      </c>
      <c r="B135" s="8"/>
      <c r="C135" s="8"/>
      <c r="D135" s="8"/>
      <c r="E135" s="8"/>
      <c r="F135" s="9"/>
      <c r="G135" s="8"/>
      <c r="H135" s="8"/>
      <c r="I135" s="8"/>
      <c r="J135" s="8"/>
      <c r="K135" s="8"/>
      <c r="L135" s="8"/>
      <c r="M135" s="8"/>
    </row>
    <row r="136" spans="1:13">
      <c r="A136" s="2" t="s">
        <v>862</v>
      </c>
      <c r="B136" s="8"/>
      <c r="C136" s="8"/>
      <c r="D136" s="8"/>
      <c r="E136" s="8"/>
      <c r="F136" s="9"/>
      <c r="G136" s="8"/>
      <c r="H136" s="8"/>
      <c r="I136" s="8"/>
      <c r="J136" s="8"/>
      <c r="K136" s="8"/>
      <c r="L136" s="8"/>
      <c r="M136" s="8"/>
    </row>
    <row r="137" spans="1:13">
      <c r="A137" s="2" t="s">
        <v>863</v>
      </c>
      <c r="B137" s="8"/>
      <c r="C137" s="8"/>
      <c r="D137" s="8"/>
      <c r="E137" s="8"/>
      <c r="F137" s="9"/>
      <c r="G137" s="8"/>
      <c r="H137" s="8"/>
      <c r="I137" s="8"/>
      <c r="J137" s="8"/>
      <c r="K137" s="8"/>
      <c r="L137" s="8"/>
      <c r="M137" s="8"/>
    </row>
    <row r="138" spans="1:13">
      <c r="A138" s="2" t="s">
        <v>864</v>
      </c>
      <c r="B138" s="8"/>
      <c r="C138" s="8"/>
      <c r="D138" s="8"/>
      <c r="E138" s="8"/>
      <c r="F138" s="9"/>
      <c r="G138" s="8"/>
      <c r="H138" s="8"/>
      <c r="I138" s="8"/>
      <c r="J138" s="8"/>
      <c r="K138" s="8"/>
      <c r="L138" s="8"/>
      <c r="M138" s="8"/>
    </row>
    <row r="139" spans="1:13">
      <c r="A139" s="2" t="s">
        <v>865</v>
      </c>
      <c r="B139" s="8"/>
      <c r="C139" s="8"/>
      <c r="D139" s="8"/>
      <c r="E139" s="8"/>
      <c r="F139" s="9"/>
      <c r="G139" s="8"/>
      <c r="H139" s="8"/>
      <c r="I139" s="8"/>
      <c r="J139" s="8"/>
      <c r="K139" s="8"/>
      <c r="L139" s="8"/>
      <c r="M139" s="8"/>
    </row>
    <row r="140" spans="1:13">
      <c r="A140" s="2" t="s">
        <v>866</v>
      </c>
      <c r="B140" s="8"/>
      <c r="C140" s="8"/>
      <c r="D140" s="8"/>
      <c r="E140" s="8"/>
      <c r="F140" s="9"/>
      <c r="G140" s="8"/>
      <c r="H140" s="8"/>
      <c r="I140" s="8"/>
      <c r="J140" s="8"/>
      <c r="K140" s="8"/>
      <c r="L140" s="8"/>
      <c r="M140" s="8"/>
    </row>
    <row r="141" spans="1:13">
      <c r="A141" s="2" t="s">
        <v>867</v>
      </c>
      <c r="B141" s="8"/>
      <c r="C141" s="8"/>
      <c r="D141" s="8"/>
      <c r="E141" s="8"/>
      <c r="F141" s="9"/>
      <c r="G141" s="8"/>
      <c r="H141" s="8"/>
      <c r="I141" s="8"/>
      <c r="J141" s="8"/>
      <c r="K141" s="8"/>
      <c r="L141" s="8"/>
      <c r="M141" s="8"/>
    </row>
    <row r="142" spans="1:13">
      <c r="A142" s="2" t="s">
        <v>868</v>
      </c>
      <c r="B142" s="8"/>
      <c r="C142" s="8"/>
      <c r="D142" s="8"/>
      <c r="E142" s="8"/>
      <c r="F142" s="9"/>
      <c r="G142" s="8"/>
      <c r="H142" s="8"/>
      <c r="I142" s="8"/>
      <c r="J142" s="8"/>
      <c r="K142" s="8"/>
      <c r="L142" s="8"/>
      <c r="M142" s="8"/>
    </row>
    <row r="143" spans="1:13">
      <c r="A143" s="2" t="s">
        <v>869</v>
      </c>
      <c r="B143" s="8"/>
      <c r="C143" s="8"/>
      <c r="D143" s="8"/>
      <c r="E143" s="8"/>
      <c r="F143" s="9"/>
      <c r="G143" s="8"/>
      <c r="H143" s="8"/>
      <c r="I143" s="8"/>
      <c r="J143" s="8"/>
      <c r="K143" s="8"/>
      <c r="L143" s="8"/>
      <c r="M143" s="8"/>
    </row>
    <row r="144" spans="1:13">
      <c r="A144" s="2" t="s">
        <v>870</v>
      </c>
      <c r="B144" s="8"/>
      <c r="C144" s="8"/>
      <c r="D144" s="8"/>
      <c r="E144" s="8"/>
      <c r="F144" s="9"/>
      <c r="G144" s="8"/>
      <c r="H144" s="8"/>
      <c r="I144" s="8"/>
      <c r="J144" s="8"/>
      <c r="K144" s="8"/>
      <c r="L144" s="8"/>
      <c r="M144" s="8"/>
    </row>
    <row r="145" spans="1:13">
      <c r="A145" s="2" t="s">
        <v>871</v>
      </c>
      <c r="B145" s="8"/>
      <c r="C145" s="8"/>
      <c r="D145" s="8"/>
      <c r="E145" s="8"/>
      <c r="F145" s="9"/>
      <c r="G145" s="8"/>
      <c r="H145" s="8"/>
      <c r="I145" s="8"/>
      <c r="J145" s="8"/>
      <c r="K145" s="8"/>
      <c r="L145" s="8"/>
      <c r="M145" s="8"/>
    </row>
    <row r="146" spans="1:13">
      <c r="A146" s="2" t="s">
        <v>872</v>
      </c>
      <c r="B146" s="8"/>
      <c r="C146" s="8"/>
      <c r="D146" s="8"/>
      <c r="E146" s="8"/>
      <c r="F146" s="9"/>
      <c r="G146" s="8"/>
      <c r="H146" s="8"/>
      <c r="I146" s="8"/>
      <c r="J146" s="8"/>
      <c r="K146" s="8"/>
      <c r="L146" s="8"/>
      <c r="M146" s="8"/>
    </row>
    <row r="147" spans="1:13">
      <c r="A147" s="2" t="s">
        <v>873</v>
      </c>
      <c r="B147" s="8"/>
      <c r="C147" s="8"/>
      <c r="D147" s="8"/>
      <c r="E147" s="8"/>
      <c r="F147" s="9"/>
      <c r="G147" s="8"/>
      <c r="H147" s="8"/>
      <c r="I147" s="8"/>
      <c r="J147" s="8"/>
      <c r="K147" s="8"/>
      <c r="L147" s="8"/>
      <c r="M147" s="8"/>
    </row>
    <row r="148" spans="1:13">
      <c r="A148" s="2" t="s">
        <v>874</v>
      </c>
      <c r="B148" s="8"/>
      <c r="C148" s="8"/>
      <c r="D148" s="8"/>
      <c r="E148" s="8"/>
      <c r="F148" s="9"/>
      <c r="G148" s="8"/>
      <c r="H148" s="8"/>
      <c r="I148" s="8"/>
      <c r="J148" s="8"/>
      <c r="K148" s="8"/>
      <c r="L148" s="8"/>
      <c r="M148" s="8"/>
    </row>
    <row r="149" spans="1:13">
      <c r="A149" s="2" t="s">
        <v>875</v>
      </c>
      <c r="B149" s="8"/>
      <c r="C149" s="8"/>
      <c r="D149" s="8"/>
      <c r="E149" s="8"/>
      <c r="F149" s="9"/>
      <c r="G149" s="8"/>
      <c r="H149" s="8"/>
      <c r="I149" s="8"/>
      <c r="J149" s="8"/>
      <c r="K149" s="8"/>
      <c r="L149" s="8"/>
      <c r="M149" s="8"/>
    </row>
    <row r="150" spans="1:13">
      <c r="A150" s="2" t="s">
        <v>876</v>
      </c>
      <c r="B150" s="8"/>
      <c r="C150" s="8"/>
      <c r="D150" s="8"/>
      <c r="E150" s="8"/>
      <c r="F150" s="9"/>
      <c r="G150" s="8"/>
      <c r="H150" s="8"/>
      <c r="I150" s="8"/>
      <c r="J150" s="8"/>
      <c r="K150" s="8"/>
      <c r="L150" s="8"/>
      <c r="M150" s="8"/>
    </row>
    <row r="151" spans="1:13">
      <c r="A151" s="2" t="s">
        <v>877</v>
      </c>
      <c r="B151" s="8"/>
      <c r="C151" s="8"/>
      <c r="D151" s="8"/>
      <c r="E151" s="8"/>
      <c r="F151" s="9"/>
      <c r="G151" s="8"/>
      <c r="H151" s="8"/>
      <c r="I151" s="8"/>
      <c r="J151" s="8"/>
      <c r="K151" s="8"/>
      <c r="L151" s="8"/>
      <c r="M151" s="8"/>
    </row>
    <row r="152" spans="1:13">
      <c r="A152" s="2" t="s">
        <v>878</v>
      </c>
      <c r="B152" s="8"/>
      <c r="C152" s="8"/>
      <c r="D152" s="8"/>
      <c r="E152" s="8"/>
      <c r="F152" s="9"/>
      <c r="G152" s="8"/>
      <c r="H152" s="8"/>
      <c r="I152" s="8"/>
      <c r="J152" s="8"/>
      <c r="K152" s="8"/>
      <c r="L152" s="8"/>
      <c r="M152" s="8"/>
    </row>
    <row r="153" spans="1:13">
      <c r="A153" s="2" t="s">
        <v>879</v>
      </c>
      <c r="B153" s="8"/>
      <c r="C153" s="8"/>
      <c r="D153" s="8"/>
      <c r="E153" s="8"/>
      <c r="F153" s="9"/>
      <c r="G153" s="8"/>
      <c r="H153" s="8"/>
      <c r="I153" s="8"/>
      <c r="J153" s="8"/>
      <c r="K153" s="8"/>
      <c r="L153" s="8"/>
      <c r="M153" s="8"/>
    </row>
    <row r="154" spans="1:13">
      <c r="A154" s="2" t="s">
        <v>880</v>
      </c>
      <c r="B154" s="8"/>
      <c r="C154" s="8"/>
      <c r="D154" s="8"/>
      <c r="E154" s="8"/>
      <c r="F154" s="9"/>
      <c r="G154" s="8"/>
      <c r="H154" s="8"/>
      <c r="I154" s="8"/>
      <c r="J154" s="8"/>
      <c r="K154" s="8"/>
      <c r="L154" s="8"/>
      <c r="M154" s="8"/>
    </row>
    <row r="155" spans="1:13">
      <c r="A155" s="2" t="s">
        <v>881</v>
      </c>
      <c r="B155" s="8"/>
      <c r="C155" s="8"/>
      <c r="D155" s="8"/>
      <c r="E155" s="8"/>
      <c r="F155" s="9"/>
      <c r="G155" s="8"/>
      <c r="H155" s="8"/>
      <c r="I155" s="8"/>
      <c r="J155" s="8"/>
      <c r="K155" s="8"/>
      <c r="L155" s="8"/>
      <c r="M155" s="8"/>
    </row>
    <row r="156" spans="1:13">
      <c r="A156" s="2" t="s">
        <v>882</v>
      </c>
      <c r="B156" s="8"/>
      <c r="C156" s="8"/>
      <c r="D156" s="8"/>
      <c r="E156" s="8"/>
      <c r="F156" s="9"/>
      <c r="G156" s="8"/>
      <c r="H156" s="8"/>
      <c r="I156" s="8"/>
      <c r="J156" s="8"/>
      <c r="K156" s="8"/>
      <c r="L156" s="8"/>
      <c r="M156" s="8"/>
    </row>
    <row r="157" spans="1:13">
      <c r="A157" s="2" t="s">
        <v>883</v>
      </c>
      <c r="B157" s="8"/>
      <c r="C157" s="8"/>
      <c r="D157" s="8"/>
      <c r="E157" s="8"/>
      <c r="F157" s="9"/>
      <c r="G157" s="8"/>
      <c r="H157" s="8"/>
      <c r="I157" s="8"/>
      <c r="J157" s="8"/>
      <c r="K157" s="8"/>
      <c r="L157" s="8"/>
      <c r="M157" s="8"/>
    </row>
    <row r="158" spans="1:13">
      <c r="A158" s="2" t="s">
        <v>884</v>
      </c>
      <c r="B158" s="8"/>
      <c r="C158" s="8"/>
      <c r="D158" s="8"/>
      <c r="E158" s="8"/>
      <c r="F158" s="9"/>
      <c r="G158" s="8"/>
      <c r="H158" s="8"/>
      <c r="I158" s="8"/>
      <c r="J158" s="8"/>
      <c r="K158" s="8"/>
      <c r="L158" s="8"/>
      <c r="M158" s="8"/>
    </row>
    <row r="159" spans="1:13">
      <c r="A159" s="2" t="s">
        <v>885</v>
      </c>
      <c r="B159" s="8"/>
      <c r="C159" s="8"/>
      <c r="D159" s="8"/>
      <c r="E159" s="8"/>
      <c r="F159" s="9"/>
      <c r="G159" s="8"/>
      <c r="H159" s="8"/>
      <c r="I159" s="8"/>
      <c r="J159" s="8"/>
      <c r="K159" s="8"/>
      <c r="L159" s="8"/>
      <c r="M159" s="8"/>
    </row>
    <row r="160" spans="1:13">
      <c r="A160" s="2" t="s">
        <v>886</v>
      </c>
      <c r="B160" s="8"/>
      <c r="C160" s="8"/>
      <c r="D160" s="8"/>
      <c r="E160" s="8"/>
      <c r="F160" s="9"/>
      <c r="G160" s="8"/>
      <c r="H160" s="8"/>
      <c r="I160" s="8"/>
      <c r="J160" s="8"/>
      <c r="K160" s="8"/>
      <c r="L160" s="8"/>
      <c r="M160" s="8"/>
    </row>
    <row r="161" spans="1:13">
      <c r="A161" s="2" t="s">
        <v>887</v>
      </c>
      <c r="B161" s="8"/>
      <c r="C161" s="8"/>
      <c r="D161" s="8"/>
      <c r="E161" s="8"/>
      <c r="F161" s="9"/>
      <c r="G161" s="8"/>
      <c r="H161" s="8"/>
      <c r="I161" s="8"/>
      <c r="J161" s="8"/>
      <c r="K161" s="8"/>
      <c r="L161" s="8"/>
      <c r="M161" s="8"/>
    </row>
    <row r="162" spans="1:13">
      <c r="A162" s="2" t="s">
        <v>888</v>
      </c>
      <c r="B162" s="8"/>
      <c r="C162" s="8"/>
      <c r="D162" s="8"/>
      <c r="E162" s="8"/>
      <c r="F162" s="9"/>
      <c r="G162" s="8"/>
      <c r="H162" s="8"/>
      <c r="I162" s="8"/>
      <c r="J162" s="8"/>
      <c r="K162" s="8"/>
      <c r="L162" s="8"/>
      <c r="M162" s="8"/>
    </row>
    <row r="163" spans="1:13">
      <c r="A163" s="2" t="s">
        <v>889</v>
      </c>
      <c r="B163" s="8"/>
      <c r="C163" s="8"/>
      <c r="D163" s="8"/>
      <c r="E163" s="8"/>
      <c r="F163" s="9"/>
      <c r="G163" s="8"/>
      <c r="H163" s="8"/>
      <c r="I163" s="8"/>
      <c r="J163" s="8"/>
      <c r="K163" s="8"/>
      <c r="L163" s="8"/>
      <c r="M163" s="8"/>
    </row>
    <row r="164" spans="1:13">
      <c r="A164" s="2" t="s">
        <v>890</v>
      </c>
      <c r="B164" s="8"/>
      <c r="C164" s="8"/>
      <c r="D164" s="8"/>
      <c r="E164" s="8"/>
      <c r="F164" s="9"/>
      <c r="G164" s="8"/>
      <c r="H164" s="8"/>
      <c r="I164" s="8"/>
      <c r="J164" s="8"/>
      <c r="K164" s="8"/>
      <c r="L164" s="8"/>
      <c r="M164" s="8"/>
    </row>
    <row r="165" spans="1:13">
      <c r="A165" s="2" t="s">
        <v>891</v>
      </c>
      <c r="B165" s="8"/>
      <c r="C165" s="8"/>
      <c r="D165" s="8"/>
      <c r="E165" s="8"/>
      <c r="F165" s="9"/>
      <c r="G165" s="8"/>
      <c r="H165" s="8"/>
      <c r="I165" s="8"/>
      <c r="J165" s="8"/>
      <c r="K165" s="8"/>
      <c r="L165" s="8"/>
      <c r="M165" s="8"/>
    </row>
    <row r="166" spans="1:13">
      <c r="A166" s="2" t="s">
        <v>892</v>
      </c>
      <c r="B166" s="8"/>
      <c r="C166" s="8"/>
      <c r="D166" s="8"/>
      <c r="E166" s="8"/>
      <c r="F166" s="9"/>
      <c r="G166" s="8"/>
      <c r="H166" s="8"/>
      <c r="I166" s="8"/>
      <c r="J166" s="8"/>
      <c r="K166" s="8"/>
      <c r="L166" s="8"/>
      <c r="M166" s="8"/>
    </row>
    <row r="167" spans="1:13">
      <c r="A167" s="2" t="s">
        <v>893</v>
      </c>
      <c r="B167" s="8"/>
      <c r="C167" s="8"/>
      <c r="D167" s="8"/>
      <c r="E167" s="8"/>
      <c r="F167" s="9"/>
      <c r="G167" s="8"/>
      <c r="H167" s="8"/>
      <c r="I167" s="8"/>
      <c r="J167" s="8"/>
      <c r="K167" s="8"/>
      <c r="L167" s="8"/>
      <c r="M167" s="8"/>
    </row>
    <row r="168" spans="1:13">
      <c r="A168" s="2" t="s">
        <v>894</v>
      </c>
      <c r="B168" s="8"/>
      <c r="C168" s="8"/>
      <c r="D168" s="8"/>
      <c r="E168" s="8"/>
      <c r="F168" s="9"/>
      <c r="G168" s="8"/>
      <c r="H168" s="8"/>
      <c r="I168" s="8"/>
      <c r="J168" s="8"/>
      <c r="K168" s="8"/>
      <c r="L168" s="8"/>
      <c r="M168" s="8"/>
    </row>
    <row r="169" spans="1:13">
      <c r="A169" s="2" t="s">
        <v>895</v>
      </c>
      <c r="B169" s="8"/>
      <c r="C169" s="8"/>
      <c r="D169" s="8"/>
      <c r="E169" s="8"/>
      <c r="F169" s="9"/>
      <c r="G169" s="8"/>
      <c r="H169" s="8"/>
      <c r="I169" s="8"/>
      <c r="J169" s="8"/>
      <c r="K169" s="8"/>
      <c r="L169" s="8"/>
      <c r="M169" s="8"/>
    </row>
    <row r="170" spans="1:13">
      <c r="A170" s="2" t="s">
        <v>896</v>
      </c>
      <c r="B170" s="8"/>
      <c r="C170" s="8"/>
      <c r="D170" s="8"/>
      <c r="E170" s="8"/>
      <c r="F170" s="9"/>
      <c r="G170" s="8"/>
      <c r="H170" s="8"/>
      <c r="I170" s="8"/>
      <c r="J170" s="8"/>
      <c r="K170" s="8"/>
      <c r="L170" s="8"/>
      <c r="M170" s="8"/>
    </row>
    <row r="171" spans="1:13">
      <c r="A171" s="2" t="s">
        <v>897</v>
      </c>
      <c r="B171" s="8"/>
      <c r="C171" s="8"/>
      <c r="D171" s="8"/>
      <c r="E171" s="8"/>
      <c r="F171" s="9"/>
      <c r="G171" s="8"/>
      <c r="H171" s="8"/>
      <c r="I171" s="8"/>
      <c r="J171" s="8"/>
      <c r="K171" s="8"/>
      <c r="L171" s="8"/>
      <c r="M171" s="8"/>
    </row>
    <row r="172" spans="1:13">
      <c r="A172" s="2" t="s">
        <v>898</v>
      </c>
      <c r="B172" s="8"/>
      <c r="C172" s="8"/>
      <c r="D172" s="8"/>
      <c r="E172" s="8"/>
      <c r="F172" s="9"/>
      <c r="G172" s="8"/>
      <c r="H172" s="8"/>
      <c r="I172" s="8"/>
      <c r="J172" s="8"/>
      <c r="K172" s="8"/>
      <c r="L172" s="8"/>
      <c r="M172" s="8"/>
    </row>
    <row r="173" spans="1:13">
      <c r="A173" s="2" t="s">
        <v>899</v>
      </c>
      <c r="B173" s="8"/>
      <c r="C173" s="8"/>
      <c r="D173" s="8"/>
      <c r="E173" s="8"/>
      <c r="F173" s="9"/>
      <c r="G173" s="8"/>
      <c r="H173" s="8"/>
      <c r="I173" s="8"/>
      <c r="J173" s="8"/>
      <c r="K173" s="8"/>
      <c r="L173" s="8"/>
      <c r="M173" s="8"/>
    </row>
    <row r="174" spans="1:13">
      <c r="A174" s="2" t="s">
        <v>900</v>
      </c>
      <c r="B174" s="8"/>
      <c r="C174" s="8"/>
      <c r="D174" s="8"/>
      <c r="E174" s="8"/>
      <c r="F174" s="9"/>
      <c r="G174" s="8"/>
      <c r="H174" s="8"/>
      <c r="I174" s="8"/>
      <c r="J174" s="8"/>
      <c r="K174" s="8"/>
      <c r="L174" s="8"/>
      <c r="M174" s="8"/>
    </row>
    <row r="175" spans="1:13">
      <c r="A175" s="2" t="s">
        <v>901</v>
      </c>
      <c r="B175" s="8"/>
      <c r="C175" s="8"/>
      <c r="D175" s="8"/>
      <c r="E175" s="8"/>
      <c r="F175" s="9"/>
      <c r="G175" s="8"/>
      <c r="H175" s="8"/>
      <c r="I175" s="8"/>
      <c r="J175" s="8"/>
      <c r="K175" s="8"/>
      <c r="L175" s="8"/>
      <c r="M175" s="8"/>
    </row>
    <row r="176" spans="1:13">
      <c r="A176" s="2" t="s">
        <v>902</v>
      </c>
      <c r="B176" s="8"/>
      <c r="C176" s="8"/>
      <c r="D176" s="8"/>
      <c r="E176" s="8"/>
      <c r="F176" s="9"/>
      <c r="G176" s="8"/>
      <c r="H176" s="8"/>
      <c r="I176" s="8"/>
      <c r="J176" s="8"/>
      <c r="K176" s="8"/>
      <c r="L176" s="8"/>
      <c r="M176" s="8"/>
    </row>
    <row r="177" spans="1:13">
      <c r="A177" s="2" t="s">
        <v>903</v>
      </c>
      <c r="B177" s="8"/>
      <c r="C177" s="8"/>
      <c r="D177" s="8"/>
      <c r="E177" s="8"/>
      <c r="F177" s="9"/>
      <c r="G177" s="8"/>
      <c r="H177" s="8"/>
      <c r="I177" s="8"/>
      <c r="J177" s="8"/>
      <c r="K177" s="8"/>
      <c r="L177" s="8"/>
      <c r="M177" s="8"/>
    </row>
    <row r="178" spans="1:13">
      <c r="A178" s="2" t="s">
        <v>904</v>
      </c>
      <c r="B178" s="8"/>
      <c r="C178" s="8"/>
      <c r="D178" s="8"/>
      <c r="E178" s="8"/>
      <c r="F178" s="9"/>
      <c r="G178" s="8"/>
      <c r="H178" s="8"/>
      <c r="I178" s="8"/>
      <c r="J178" s="8"/>
      <c r="K178" s="8"/>
      <c r="L178" s="8"/>
      <c r="M178" s="8"/>
    </row>
    <row r="179" spans="1:13">
      <c r="A179" s="2" t="s">
        <v>905</v>
      </c>
      <c r="B179" s="8"/>
      <c r="C179" s="8"/>
      <c r="D179" s="8"/>
      <c r="E179" s="8"/>
      <c r="F179" s="9"/>
      <c r="G179" s="8"/>
      <c r="H179" s="8"/>
      <c r="I179" s="8"/>
      <c r="J179" s="8"/>
      <c r="K179" s="8"/>
      <c r="L179" s="8"/>
      <c r="M179" s="8"/>
    </row>
    <row r="180" spans="1:13">
      <c r="A180" s="2" t="s">
        <v>906</v>
      </c>
      <c r="B180" s="8"/>
      <c r="C180" s="8"/>
      <c r="D180" s="8"/>
      <c r="E180" s="8"/>
      <c r="F180" s="9"/>
      <c r="G180" s="8"/>
      <c r="H180" s="8"/>
      <c r="I180" s="8"/>
      <c r="J180" s="8"/>
      <c r="K180" s="8"/>
      <c r="L180" s="8"/>
      <c r="M180" s="8"/>
    </row>
    <row r="181" spans="1:13">
      <c r="A181" s="2" t="s">
        <v>907</v>
      </c>
      <c r="B181" s="8"/>
      <c r="C181" s="8"/>
      <c r="D181" s="8"/>
      <c r="E181" s="8"/>
      <c r="F181" s="9"/>
      <c r="G181" s="8"/>
      <c r="H181" s="8"/>
      <c r="I181" s="8"/>
      <c r="J181" s="8"/>
      <c r="K181" s="8"/>
      <c r="L181" s="8"/>
      <c r="M181" s="8"/>
    </row>
    <row r="182" spans="1:13">
      <c r="A182" s="2" t="s">
        <v>908</v>
      </c>
      <c r="B182" s="8"/>
      <c r="C182" s="8"/>
      <c r="D182" s="8"/>
      <c r="E182" s="8"/>
      <c r="F182" s="9"/>
      <c r="G182" s="8"/>
      <c r="H182" s="8"/>
      <c r="I182" s="8"/>
      <c r="J182" s="8"/>
      <c r="K182" s="8"/>
      <c r="L182" s="8"/>
      <c r="M182" s="8"/>
    </row>
    <row r="183" spans="1:13">
      <c r="A183" s="2" t="s">
        <v>909</v>
      </c>
      <c r="B183" s="8"/>
      <c r="C183" s="8"/>
      <c r="D183" s="8"/>
      <c r="E183" s="8"/>
      <c r="F183" s="9"/>
      <c r="G183" s="8"/>
      <c r="H183" s="8"/>
      <c r="I183" s="8"/>
      <c r="J183" s="8"/>
      <c r="K183" s="8"/>
      <c r="L183" s="8"/>
      <c r="M183" s="8"/>
    </row>
    <row r="184" spans="1:13">
      <c r="A184" s="2" t="s">
        <v>910</v>
      </c>
      <c r="B184" s="8"/>
      <c r="C184" s="8"/>
      <c r="D184" s="8"/>
      <c r="E184" s="8"/>
      <c r="F184" s="9"/>
      <c r="G184" s="8"/>
      <c r="H184" s="8"/>
      <c r="I184" s="8"/>
      <c r="J184" s="8"/>
      <c r="K184" s="8"/>
      <c r="L184" s="8"/>
      <c r="M184" s="8"/>
    </row>
    <row r="185" spans="1:13">
      <c r="A185" s="2" t="s">
        <v>911</v>
      </c>
      <c r="B185" s="8"/>
      <c r="C185" s="8"/>
      <c r="D185" s="8"/>
      <c r="E185" s="8"/>
      <c r="F185" s="9"/>
      <c r="G185" s="8"/>
      <c r="H185" s="8"/>
      <c r="I185" s="8"/>
      <c r="J185" s="8"/>
      <c r="K185" s="8"/>
      <c r="L185" s="8"/>
      <c r="M185" s="8"/>
    </row>
    <row r="186" spans="1:13">
      <c r="A186" s="2" t="s">
        <v>912</v>
      </c>
      <c r="B186" s="8"/>
      <c r="C186" s="8"/>
      <c r="D186" s="8"/>
      <c r="E186" s="8"/>
      <c r="F186" s="9"/>
      <c r="G186" s="8"/>
      <c r="H186" s="8"/>
      <c r="I186" s="8"/>
      <c r="J186" s="8"/>
      <c r="K186" s="8"/>
      <c r="L186" s="8"/>
      <c r="M186" s="8"/>
    </row>
    <row r="187" spans="1:13">
      <c r="A187" s="2" t="s">
        <v>913</v>
      </c>
      <c r="B187" s="8"/>
      <c r="C187" s="8"/>
      <c r="D187" s="8"/>
      <c r="E187" s="8"/>
      <c r="F187" s="9"/>
      <c r="G187" s="8"/>
      <c r="H187" s="8"/>
      <c r="I187" s="8"/>
      <c r="J187" s="8"/>
      <c r="K187" s="8"/>
      <c r="L187" s="8"/>
      <c r="M187" s="8"/>
    </row>
    <row r="188" spans="1:13">
      <c r="A188" s="2" t="s">
        <v>914</v>
      </c>
      <c r="B188" s="8"/>
      <c r="C188" s="8"/>
      <c r="D188" s="8"/>
      <c r="E188" s="8"/>
      <c r="F188" s="9"/>
      <c r="G188" s="8"/>
      <c r="H188" s="8"/>
      <c r="I188" s="8"/>
      <c r="J188" s="8"/>
      <c r="K188" s="8"/>
      <c r="L188" s="8"/>
      <c r="M188" s="8"/>
    </row>
    <row r="189" spans="1:13">
      <c r="A189" s="2" t="s">
        <v>915</v>
      </c>
      <c r="B189" s="8"/>
      <c r="C189" s="8"/>
      <c r="D189" s="8"/>
      <c r="E189" s="8"/>
      <c r="F189" s="9"/>
      <c r="G189" s="8"/>
      <c r="H189" s="8"/>
      <c r="I189" s="8"/>
      <c r="J189" s="8"/>
      <c r="K189" s="8"/>
      <c r="L189" s="8"/>
      <c r="M189" s="8"/>
    </row>
    <row r="190" spans="1:13">
      <c r="A190" s="2" t="s">
        <v>916</v>
      </c>
      <c r="B190" s="8"/>
      <c r="C190" s="8"/>
      <c r="D190" s="8"/>
      <c r="E190" s="8"/>
      <c r="F190" s="9"/>
      <c r="G190" s="8"/>
      <c r="H190" s="8"/>
      <c r="I190" s="8"/>
      <c r="J190" s="8"/>
      <c r="K190" s="8"/>
      <c r="L190" s="8"/>
      <c r="M190" s="8"/>
    </row>
    <row r="191" spans="1:13">
      <c r="A191" s="2" t="s">
        <v>917</v>
      </c>
      <c r="B191" s="8"/>
      <c r="C191" s="8"/>
      <c r="D191" s="8"/>
      <c r="E191" s="8"/>
      <c r="F191" s="9"/>
      <c r="G191" s="8"/>
      <c r="H191" s="8"/>
      <c r="I191" s="8"/>
      <c r="J191" s="8"/>
      <c r="K191" s="8"/>
      <c r="L191" s="8"/>
      <c r="M191" s="8"/>
    </row>
    <row r="192" spans="1:13">
      <c r="A192" s="2" t="s">
        <v>918</v>
      </c>
      <c r="B192" s="8"/>
      <c r="C192" s="8"/>
      <c r="D192" s="8"/>
      <c r="E192" s="8"/>
      <c r="F192" s="9"/>
      <c r="G192" s="8"/>
      <c r="H192" s="8"/>
      <c r="I192" s="8"/>
      <c r="J192" s="8"/>
      <c r="K192" s="8"/>
      <c r="L192" s="8"/>
      <c r="M192" s="8"/>
    </row>
    <row r="193" spans="1:13">
      <c r="A193" s="2" t="s">
        <v>919</v>
      </c>
      <c r="B193" s="8"/>
      <c r="C193" s="8"/>
      <c r="D193" s="8"/>
      <c r="E193" s="8"/>
      <c r="F193" s="9"/>
      <c r="G193" s="8"/>
      <c r="H193" s="8"/>
      <c r="I193" s="8"/>
      <c r="J193" s="8"/>
      <c r="K193" s="8"/>
      <c r="L193" s="8"/>
      <c r="M193" s="8"/>
    </row>
    <row r="194" spans="1:13">
      <c r="A194" s="2" t="s">
        <v>920</v>
      </c>
      <c r="B194" s="8"/>
      <c r="C194" s="8"/>
      <c r="D194" s="8"/>
      <c r="E194" s="8"/>
      <c r="F194" s="9"/>
      <c r="G194" s="8"/>
      <c r="H194" s="8"/>
      <c r="I194" s="8"/>
      <c r="J194" s="8"/>
      <c r="K194" s="8"/>
      <c r="L194" s="8"/>
      <c r="M194" s="8"/>
    </row>
    <row r="195" spans="1:13">
      <c r="A195" s="2" t="s">
        <v>921</v>
      </c>
      <c r="B195" s="8"/>
      <c r="C195" s="8"/>
      <c r="D195" s="8"/>
      <c r="E195" s="8"/>
      <c r="F195" s="9"/>
      <c r="G195" s="8"/>
      <c r="H195" s="8"/>
      <c r="I195" s="8"/>
      <c r="J195" s="8"/>
      <c r="K195" s="8"/>
      <c r="L195" s="8"/>
      <c r="M195" s="8"/>
    </row>
    <row r="196" spans="1:13">
      <c r="A196" s="2" t="s">
        <v>922</v>
      </c>
      <c r="B196" s="8"/>
      <c r="C196" s="8"/>
      <c r="D196" s="8"/>
      <c r="E196" s="8"/>
      <c r="F196" s="9"/>
      <c r="G196" s="8"/>
      <c r="H196" s="8"/>
      <c r="I196" s="8"/>
      <c r="J196" s="8"/>
      <c r="K196" s="8"/>
      <c r="L196" s="8"/>
      <c r="M196" s="8"/>
    </row>
    <row r="197" spans="1:13">
      <c r="A197" s="2" t="s">
        <v>923</v>
      </c>
      <c r="B197" s="8"/>
      <c r="C197" s="8"/>
      <c r="D197" s="8"/>
      <c r="E197" s="8"/>
      <c r="F197" s="9"/>
      <c r="G197" s="8"/>
      <c r="H197" s="8"/>
      <c r="I197" s="8"/>
      <c r="J197" s="8"/>
      <c r="K197" s="8"/>
      <c r="L197" s="8"/>
      <c r="M197" s="8"/>
    </row>
    <row r="198" spans="1:13">
      <c r="A198" s="2" t="s">
        <v>924</v>
      </c>
      <c r="B198" s="8"/>
      <c r="C198" s="8"/>
      <c r="D198" s="8"/>
      <c r="E198" s="8"/>
      <c r="F198" s="9"/>
      <c r="G198" s="8"/>
      <c r="H198" s="8"/>
      <c r="I198" s="8"/>
      <c r="J198" s="8"/>
      <c r="K198" s="8"/>
      <c r="L198" s="8"/>
      <c r="M198" s="8"/>
    </row>
    <row r="199" spans="1:13">
      <c r="A199" s="2" t="s">
        <v>925</v>
      </c>
      <c r="B199" s="8"/>
      <c r="C199" s="8"/>
      <c r="D199" s="8"/>
      <c r="E199" s="8"/>
      <c r="F199" s="9"/>
      <c r="G199" s="8"/>
      <c r="H199" s="8"/>
      <c r="I199" s="8"/>
      <c r="J199" s="8"/>
      <c r="K199" s="8"/>
      <c r="L199" s="8"/>
      <c r="M199" s="8"/>
    </row>
    <row r="200" spans="1:13">
      <c r="A200" s="2" t="s">
        <v>926</v>
      </c>
      <c r="B200" s="8"/>
      <c r="C200" s="8"/>
      <c r="D200" s="8"/>
      <c r="E200" s="8"/>
      <c r="F200" s="9"/>
      <c r="G200" s="8"/>
      <c r="H200" s="8"/>
      <c r="I200" s="8"/>
      <c r="J200" s="8"/>
      <c r="K200" s="8"/>
      <c r="L200" s="8"/>
      <c r="M200" s="8"/>
    </row>
    <row r="201" spans="1:13">
      <c r="A201" s="2" t="s">
        <v>927</v>
      </c>
      <c r="B201" s="8"/>
      <c r="C201" s="8"/>
      <c r="D201" s="8"/>
      <c r="E201" s="8"/>
      <c r="F201" s="9"/>
      <c r="G201" s="8"/>
      <c r="H201" s="8"/>
      <c r="I201" s="8"/>
      <c r="J201" s="8"/>
      <c r="K201" s="8"/>
      <c r="L201" s="8"/>
      <c r="M201" s="8"/>
    </row>
    <row r="202" spans="1:13">
      <c r="A202" s="2" t="s">
        <v>928</v>
      </c>
      <c r="B202" s="8"/>
      <c r="C202" s="8"/>
      <c r="D202" s="8"/>
      <c r="E202" s="8"/>
      <c r="F202" s="9"/>
      <c r="G202" s="8"/>
      <c r="H202" s="8"/>
      <c r="I202" s="8"/>
      <c r="J202" s="8"/>
      <c r="K202" s="8"/>
      <c r="L202" s="8"/>
      <c r="M202" s="8"/>
    </row>
    <row r="203" spans="1:13">
      <c r="A203" s="2" t="s">
        <v>929</v>
      </c>
      <c r="B203" s="8"/>
      <c r="C203" s="8"/>
      <c r="D203" s="8"/>
      <c r="E203" s="8"/>
      <c r="F203" s="9"/>
      <c r="G203" s="8"/>
      <c r="H203" s="8"/>
      <c r="I203" s="8"/>
      <c r="J203" s="8"/>
      <c r="K203" s="8"/>
      <c r="L203" s="8"/>
      <c r="M203" s="8"/>
    </row>
    <row r="204" spans="1:13">
      <c r="A204" s="2" t="s">
        <v>930</v>
      </c>
      <c r="B204" s="8"/>
      <c r="C204" s="8"/>
      <c r="D204" s="8"/>
      <c r="E204" s="8"/>
      <c r="F204" s="9"/>
      <c r="G204" s="8"/>
      <c r="H204" s="8"/>
      <c r="I204" s="8"/>
      <c r="J204" s="8"/>
      <c r="K204" s="8"/>
      <c r="L204" s="8"/>
      <c r="M204" s="8"/>
    </row>
    <row r="205" spans="1:13">
      <c r="A205" s="2" t="s">
        <v>931</v>
      </c>
      <c r="B205" s="8"/>
      <c r="C205" s="8"/>
      <c r="D205" s="8"/>
      <c r="E205" s="8"/>
      <c r="F205" s="9"/>
      <c r="G205" s="8"/>
      <c r="H205" s="8"/>
      <c r="I205" s="8"/>
      <c r="J205" s="8"/>
      <c r="K205" s="8"/>
      <c r="L205" s="8"/>
      <c r="M205" s="8"/>
    </row>
    <row r="206" spans="1:13">
      <c r="A206" s="2" t="s">
        <v>932</v>
      </c>
      <c r="B206" s="8"/>
      <c r="C206" s="8"/>
      <c r="D206" s="8"/>
      <c r="E206" s="8"/>
      <c r="F206" s="9"/>
      <c r="G206" s="8"/>
      <c r="H206" s="8"/>
      <c r="I206" s="8"/>
      <c r="J206" s="8"/>
      <c r="K206" s="8"/>
      <c r="L206" s="8"/>
      <c r="M206" s="8"/>
    </row>
  </sheetData>
  <mergeCells count="2">
    <mergeCell ref="A1:M2"/>
    <mergeCell ref="A3:M3"/>
  </mergeCells>
  <conditionalFormatting sqref="D4">
    <cfRule type="expression" dxfId="5" priority="1">
      <formula>D4="SPEŁNIA"</formula>
    </cfRule>
    <cfRule type="expression" dxfId="4" priority="2">
      <formula>D4="NIE SPEŁNIA"</formula>
    </cfRule>
    <cfRule type="expression" dxfId="3" priority="3">
      <formula>OR(D4="UZUPEŁNIJ",D4="BRAK MAPY",D4="WYMAGA UZUPEŁNIENIA")</formula>
    </cfRule>
  </conditionalFormatting>
  <dataValidations count="1">
    <dataValidation type="list" sqref="J7:J206" xr:uid="{00000000-0002-0000-0C00-000000000000}">
      <formula1>"Dokument producenta,Obliczenia Wykonawcy,Interpolacja,Mapa Pracy,Bilans kompletnej Instalacji,Raport z badań,Inne"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3"/>
  <sheetViews>
    <sheetView tabSelected="1" topLeftCell="A16" workbookViewId="0">
      <selection sqref="A1:G2"/>
    </sheetView>
  </sheetViews>
  <sheetFormatPr defaultRowHeight="13.8"/>
  <cols>
    <col min="1" max="1" width="4" customWidth="1"/>
    <col min="2" max="2" width="48" customWidth="1"/>
    <col min="3" max="3" width="13" customWidth="1"/>
    <col min="4" max="4" width="28" customWidth="1"/>
    <col min="5" max="5" width="16" customWidth="1"/>
    <col min="6" max="6" width="17" customWidth="1"/>
    <col min="7" max="7" width="28" customWidth="1"/>
  </cols>
  <sheetData>
    <row r="1" spans="1:7" ht="19.2" customHeight="1">
      <c r="A1" s="22" t="s">
        <v>933</v>
      </c>
      <c r="B1" s="20"/>
      <c r="C1" s="20"/>
      <c r="D1" s="20"/>
      <c r="E1" s="20"/>
      <c r="F1" s="20"/>
      <c r="G1" s="20"/>
    </row>
    <row r="2" spans="1:7" ht="19.2" customHeight="1">
      <c r="A2" s="20"/>
      <c r="B2" s="20"/>
      <c r="C2" s="20"/>
      <c r="D2" s="20"/>
      <c r="E2" s="20"/>
      <c r="F2" s="20"/>
      <c r="G2" s="20"/>
    </row>
    <row r="3" spans="1:7">
      <c r="A3" s="19" t="s">
        <v>934</v>
      </c>
      <c r="B3" s="20"/>
      <c r="C3" s="20"/>
      <c r="D3" s="20"/>
      <c r="E3" s="20"/>
      <c r="F3" s="20"/>
      <c r="G3" s="20"/>
    </row>
    <row r="4" spans="1:7" ht="84" customHeight="1">
      <c r="A4" s="3" t="s">
        <v>935</v>
      </c>
      <c r="B4" s="10">
        <f>COUNTIF(C7:C23,"TAK")</f>
        <v>16</v>
      </c>
      <c r="C4" s="10" t="s">
        <v>133</v>
      </c>
      <c r="D4" s="7" t="str">
        <f>IF(COUNTIF(C7:C23,"NIE")+COUNTBLANK(C7:C23)=0,"GOTOWE","WYMAGA UZUPEŁNIENIA")</f>
        <v>GOTOWE</v>
      </c>
    </row>
    <row r="6" spans="1:7">
      <c r="A6" s="3" t="s">
        <v>3</v>
      </c>
      <c r="B6" s="3" t="s">
        <v>936</v>
      </c>
      <c r="C6" s="3" t="s">
        <v>937</v>
      </c>
      <c r="D6" s="3" t="s">
        <v>938</v>
      </c>
      <c r="E6" s="3" t="s">
        <v>939</v>
      </c>
      <c r="F6" s="3" t="s">
        <v>317</v>
      </c>
      <c r="G6" s="3" t="s">
        <v>221</v>
      </c>
    </row>
    <row r="7" spans="1:7" ht="27.15" customHeight="1">
      <c r="A7" s="2">
        <v>1</v>
      </c>
      <c r="B7" s="2" t="s">
        <v>940</v>
      </c>
      <c r="C7" s="8" t="s">
        <v>475</v>
      </c>
      <c r="D7" s="8" t="s">
        <v>941</v>
      </c>
      <c r="E7" s="8" t="s">
        <v>942</v>
      </c>
      <c r="F7" s="8" t="s">
        <v>728</v>
      </c>
      <c r="G7" s="8"/>
    </row>
    <row r="8" spans="1:7" ht="27.15" customHeight="1">
      <c r="A8" s="2">
        <v>2</v>
      </c>
      <c r="B8" s="2" t="s">
        <v>943</v>
      </c>
      <c r="C8" s="8" t="s">
        <v>475</v>
      </c>
      <c r="D8" s="8" t="s">
        <v>944</v>
      </c>
      <c r="E8" s="8" t="s">
        <v>942</v>
      </c>
      <c r="F8" s="8" t="s">
        <v>728</v>
      </c>
      <c r="G8" s="8"/>
    </row>
    <row r="9" spans="1:7" ht="27.15" customHeight="1">
      <c r="A9" s="2">
        <v>3</v>
      </c>
      <c r="B9" s="2" t="s">
        <v>945</v>
      </c>
      <c r="C9" s="8" t="s">
        <v>475</v>
      </c>
      <c r="D9" s="8" t="s">
        <v>946</v>
      </c>
      <c r="E9" s="8" t="s">
        <v>942</v>
      </c>
      <c r="F9" s="8" t="s">
        <v>947</v>
      </c>
      <c r="G9" s="8"/>
    </row>
    <row r="10" spans="1:7" ht="27.15" customHeight="1">
      <c r="A10" s="2">
        <v>4</v>
      </c>
      <c r="B10" s="2" t="s">
        <v>948</v>
      </c>
      <c r="C10" s="8" t="s">
        <v>475</v>
      </c>
      <c r="D10" s="8" t="s">
        <v>949</v>
      </c>
      <c r="E10" s="8" t="s">
        <v>942</v>
      </c>
      <c r="F10" s="8" t="s">
        <v>950</v>
      </c>
      <c r="G10" s="8"/>
    </row>
    <row r="11" spans="1:7" ht="27.15" customHeight="1">
      <c r="A11" s="2">
        <v>5</v>
      </c>
      <c r="B11" s="2" t="s">
        <v>951</v>
      </c>
      <c r="C11" s="8" t="s">
        <v>952</v>
      </c>
      <c r="D11" s="8" t="s">
        <v>671</v>
      </c>
      <c r="E11" s="8" t="s">
        <v>671</v>
      </c>
      <c r="F11" s="8" t="s">
        <v>671</v>
      </c>
      <c r="G11" s="8" t="s">
        <v>953</v>
      </c>
    </row>
    <row r="12" spans="1:7" ht="27.15" customHeight="1">
      <c r="A12" s="2">
        <v>6</v>
      </c>
      <c r="B12" s="2" t="s">
        <v>954</v>
      </c>
      <c r="C12" s="8" t="s">
        <v>475</v>
      </c>
      <c r="D12" s="8" t="s">
        <v>955</v>
      </c>
      <c r="E12" s="8" t="s">
        <v>956</v>
      </c>
      <c r="F12" s="8" t="s">
        <v>728</v>
      </c>
      <c r="G12" s="8"/>
    </row>
    <row r="13" spans="1:7" ht="27.15" customHeight="1">
      <c r="A13" s="2">
        <v>7</v>
      </c>
      <c r="B13" s="2" t="s">
        <v>957</v>
      </c>
      <c r="C13" s="8" t="s">
        <v>475</v>
      </c>
      <c r="D13" s="8" t="s">
        <v>733</v>
      </c>
      <c r="E13" s="8" t="s">
        <v>942</v>
      </c>
      <c r="F13" s="8" t="s">
        <v>728</v>
      </c>
      <c r="G13" s="8"/>
    </row>
    <row r="14" spans="1:7" ht="27.15" customHeight="1">
      <c r="A14" s="2">
        <v>8</v>
      </c>
      <c r="B14" s="2" t="s">
        <v>958</v>
      </c>
      <c r="C14" s="8" t="s">
        <v>475</v>
      </c>
      <c r="D14" s="8" t="s">
        <v>733</v>
      </c>
      <c r="E14" s="8" t="s">
        <v>942</v>
      </c>
      <c r="F14" s="8" t="s">
        <v>728</v>
      </c>
      <c r="G14" s="8"/>
    </row>
    <row r="15" spans="1:7" ht="27.15" customHeight="1">
      <c r="A15" s="2">
        <v>9</v>
      </c>
      <c r="B15" s="2" t="s">
        <v>959</v>
      </c>
      <c r="C15" s="8" t="s">
        <v>475</v>
      </c>
      <c r="D15" s="8" t="s">
        <v>960</v>
      </c>
      <c r="E15" s="8" t="s">
        <v>956</v>
      </c>
      <c r="F15" s="8" t="s">
        <v>961</v>
      </c>
      <c r="G15" s="8"/>
    </row>
    <row r="16" spans="1:7" ht="27.15" customHeight="1">
      <c r="A16" s="2">
        <v>10</v>
      </c>
      <c r="B16" s="2" t="s">
        <v>962</v>
      </c>
      <c r="C16" s="8" t="s">
        <v>475</v>
      </c>
      <c r="D16" s="8" t="s">
        <v>738</v>
      </c>
      <c r="E16" s="8" t="s">
        <v>942</v>
      </c>
      <c r="F16" s="8" t="s">
        <v>734</v>
      </c>
      <c r="G16" s="8"/>
    </row>
    <row r="17" spans="1:7" ht="27.15" customHeight="1">
      <c r="A17" s="2">
        <v>11</v>
      </c>
      <c r="B17" s="2" t="s">
        <v>963</v>
      </c>
      <c r="C17" s="8" t="s">
        <v>475</v>
      </c>
      <c r="D17" s="8" t="s">
        <v>964</v>
      </c>
      <c r="E17" s="8" t="s">
        <v>956</v>
      </c>
      <c r="F17" s="8" t="s">
        <v>947</v>
      </c>
      <c r="G17" s="8"/>
    </row>
    <row r="18" spans="1:7" ht="27.15" customHeight="1">
      <c r="A18" s="2">
        <v>12</v>
      </c>
      <c r="B18" s="2" t="s">
        <v>965</v>
      </c>
      <c r="C18" s="8" t="s">
        <v>475</v>
      </c>
      <c r="D18" s="8" t="s">
        <v>966</v>
      </c>
      <c r="E18" s="8" t="s">
        <v>956</v>
      </c>
      <c r="F18" s="8" t="s">
        <v>326</v>
      </c>
      <c r="G18" s="8"/>
    </row>
    <row r="19" spans="1:7" ht="27.15" customHeight="1">
      <c r="A19" s="2">
        <v>13</v>
      </c>
      <c r="B19" s="2" t="s">
        <v>967</v>
      </c>
      <c r="C19" s="8" t="s">
        <v>475</v>
      </c>
      <c r="D19" s="8" t="s">
        <v>968</v>
      </c>
      <c r="E19" s="8" t="s">
        <v>956</v>
      </c>
      <c r="F19" s="8" t="s">
        <v>947</v>
      </c>
      <c r="G19" s="8"/>
    </row>
    <row r="20" spans="1:7" ht="27.15" customHeight="1">
      <c r="A20" s="2">
        <v>14</v>
      </c>
      <c r="B20" s="2" t="s">
        <v>969</v>
      </c>
      <c r="C20" s="8" t="s">
        <v>475</v>
      </c>
      <c r="D20" s="8" t="s">
        <v>970</v>
      </c>
      <c r="E20" s="8" t="s">
        <v>956</v>
      </c>
      <c r="F20" s="8" t="s">
        <v>728</v>
      </c>
      <c r="G20" s="8"/>
    </row>
    <row r="21" spans="1:7" ht="27.15" customHeight="1">
      <c r="A21" s="2">
        <v>15</v>
      </c>
      <c r="B21" s="2" t="s">
        <v>971</v>
      </c>
      <c r="C21" s="8" t="s">
        <v>475</v>
      </c>
      <c r="D21" s="8" t="s">
        <v>972</v>
      </c>
      <c r="E21" s="8" t="s">
        <v>942</v>
      </c>
      <c r="F21" s="8" t="s">
        <v>739</v>
      </c>
      <c r="G21" s="8"/>
    </row>
    <row r="22" spans="1:7" ht="27.15" customHeight="1">
      <c r="A22" s="2">
        <v>16</v>
      </c>
      <c r="B22" s="2" t="s">
        <v>973</v>
      </c>
      <c r="C22" s="8" t="s">
        <v>475</v>
      </c>
      <c r="D22" s="8" t="s">
        <v>974</v>
      </c>
      <c r="E22" s="8" t="s">
        <v>942</v>
      </c>
      <c r="F22" s="8" t="s">
        <v>739</v>
      </c>
      <c r="G22" s="8"/>
    </row>
    <row r="23" spans="1:7" ht="27.15" customHeight="1">
      <c r="A23" s="2">
        <v>17</v>
      </c>
      <c r="B23" s="2" t="s">
        <v>975</v>
      </c>
      <c r="C23" s="8" t="s">
        <v>475</v>
      </c>
      <c r="D23" s="8" t="s">
        <v>746</v>
      </c>
      <c r="E23" s="8" t="s">
        <v>956</v>
      </c>
      <c r="F23" s="8" t="s">
        <v>739</v>
      </c>
      <c r="G23" s="8"/>
    </row>
  </sheetData>
  <mergeCells count="2">
    <mergeCell ref="A3:G3"/>
    <mergeCell ref="A1:G2"/>
  </mergeCells>
  <conditionalFormatting sqref="D4">
    <cfRule type="expression" dxfId="2" priority="1">
      <formula>D4="SPEŁNIA"</formula>
    </cfRule>
    <cfRule type="expression" dxfId="1" priority="2">
      <formula>D4="NIE SPEŁNIA"</formula>
    </cfRule>
    <cfRule type="expression" dxfId="0" priority="3">
      <formula>OR(D4="UZUPEŁNIJ",D4="BRAK MAPY",D4="WYMAGA UZUPEŁNIENIA")</formula>
    </cfRule>
  </conditionalFormatting>
  <dataValidations count="1">
    <dataValidation type="list" sqref="C7:C23" xr:uid="{00000000-0002-0000-0D00-000000000000}">
      <formula1>"TAK,NIE,NIE DOTYCZY"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00_Instrukcja</vt:lpstr>
      <vt:lpstr>01_Oferent</vt:lpstr>
      <vt:lpstr>02_Urzadzenia</vt:lpstr>
      <vt:lpstr>03_KPG_Scieki</vt:lpstr>
      <vt:lpstr>04_KPG_Powietrze</vt:lpstr>
      <vt:lpstr>05_KPG_Lacznie</vt:lpstr>
      <vt:lpstr>07_Mapa_Scieki</vt:lpstr>
      <vt:lpstr>08_Mapa_Powietrze</vt:lpstr>
      <vt:lpstr>09_Mapa_Lacznie</vt:lpstr>
      <vt:lpstr>06_Parametry_Roczne</vt:lpstr>
      <vt:lpstr>10_Bilans_El</vt:lpstr>
      <vt:lpstr>11_Bilans_Cieplny</vt:lpstr>
      <vt:lpstr>12_Zrodla</vt:lpstr>
      <vt:lpstr>13_Dokumenty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ENERGO-SKANER</cp:lastModifiedBy>
  <dcterms:created xsi:type="dcterms:W3CDTF">2026-08-06T07:02:15Z</dcterms:created>
  <dcterms:modified xsi:type="dcterms:W3CDTF">2026-08-06T08:03:51Z</dcterms:modified>
</cp:coreProperties>
</file>